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stiche SA\"/>
    </mc:Choice>
  </mc:AlternateContent>
  <xr:revisionPtr revIDLastSave="0" documentId="13_ncr:1_{8E9EFED8-1DBE-4537-8A82-FC487B1D89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e totali 2000-2019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" i="2" l="1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G19" i="11"/>
  <c r="B7" i="13" l="1"/>
  <c r="B5" i="13"/>
  <c r="B4" i="13"/>
  <c r="B3" i="13"/>
  <c r="B2" i="13"/>
  <c r="B8" i="13"/>
  <c r="B19" i="4"/>
  <c r="B14" i="4"/>
  <c r="B42" i="3"/>
  <c r="B16" i="4" l="1"/>
  <c r="E26" i="11"/>
  <c r="B20" i="9"/>
  <c r="B20" i="3"/>
  <c r="B35" i="7" l="1"/>
  <c r="F16" i="11" l="1"/>
  <c r="B16" i="11"/>
  <c r="B30" i="10"/>
  <c r="B31" i="6"/>
  <c r="B24" i="8"/>
  <c r="B15" i="10" l="1"/>
  <c r="B15" i="9"/>
  <c r="B25" i="12" l="1"/>
  <c r="B18" i="4"/>
  <c r="B41" i="3"/>
  <c r="B29" i="3"/>
  <c r="D13" i="11" l="1"/>
  <c r="F13" i="11"/>
  <c r="B34" i="7" l="1"/>
  <c r="B23" i="10"/>
  <c r="B6" i="3"/>
  <c r="B39" i="3"/>
  <c r="B38" i="8" l="1"/>
  <c r="B9" i="4" s="1"/>
  <c r="B57" i="4" l="1"/>
  <c r="B56" i="4"/>
  <c r="B55" i="4"/>
  <c r="B38" i="6" l="1"/>
  <c r="B39" i="10"/>
  <c r="B38" i="7"/>
  <c r="B38" i="9"/>
  <c r="G22" i="11" l="1"/>
  <c r="B2" i="14" l="1"/>
  <c r="C2" i="14"/>
  <c r="D2" i="14"/>
  <c r="E2" i="14"/>
  <c r="F2" i="14"/>
  <c r="G2" i="11"/>
  <c r="B43" i="12" l="1"/>
  <c r="G3" i="11" l="1"/>
  <c r="G35" i="11" l="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20" i="11"/>
  <c r="G21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6" i="11"/>
  <c r="G37" i="11"/>
  <c r="G38" i="11"/>
  <c r="G4" i="11"/>
  <c r="G39" i="11" l="1"/>
  <c r="F39" i="14" l="1"/>
  <c r="E39" i="14"/>
  <c r="D39" i="14"/>
  <c r="C39" i="14"/>
  <c r="C9" i="13"/>
  <c r="B9" i="13"/>
  <c r="E3" i="13"/>
  <c r="E5" i="13"/>
  <c r="E6" i="13"/>
  <c r="E2" i="13"/>
  <c r="E7" i="13"/>
  <c r="E4" i="13"/>
  <c r="B43" i="3"/>
  <c r="B54" i="4" s="1"/>
  <c r="F39" i="11"/>
  <c r="D39" i="11"/>
  <c r="C39" i="11"/>
  <c r="E39" i="11"/>
  <c r="B39" i="11"/>
  <c r="D9" i="13" l="1"/>
  <c r="E9" i="13" s="1"/>
  <c r="B12" i="4" l="1"/>
  <c r="B37" i="4" s="1"/>
  <c r="D37" i="4" s="1"/>
  <c r="B11" i="4"/>
  <c r="B36" i="4" s="1"/>
  <c r="D36" i="4" s="1"/>
  <c r="B10" i="4"/>
  <c r="B35" i="4" s="1"/>
  <c r="D35" i="4" s="1"/>
  <c r="B34" i="4"/>
  <c r="D34" i="4" s="1"/>
  <c r="K3" i="5"/>
  <c r="K4" i="5"/>
  <c r="K5" i="5"/>
  <c r="K6" i="5"/>
  <c r="K7" i="5"/>
  <c r="J7" i="5"/>
  <c r="L7" i="5" s="1"/>
  <c r="J6" i="5"/>
  <c r="J5" i="5"/>
  <c r="J4" i="5"/>
  <c r="J3" i="5"/>
  <c r="L3" i="5" l="1"/>
  <c r="L5" i="5"/>
  <c r="B8" i="4"/>
  <c r="L6" i="5"/>
  <c r="L4" i="5"/>
  <c r="B33" i="4" l="1"/>
  <c r="D33" i="4" s="1"/>
  <c r="B21" i="4"/>
  <c r="B38" i="4" s="1"/>
  <c r="D38" i="4" s="1"/>
  <c r="B39" i="14"/>
</calcChain>
</file>

<file path=xl/sharedStrings.xml><?xml version="1.0" encoding="utf-8"?>
<sst xmlns="http://schemas.openxmlformats.org/spreadsheetml/2006/main" count="585" uniqueCount="257">
  <si>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</si>
  <si>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</si>
  <si>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</si>
  <si>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</si>
  <si>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</si>
  <si>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</si>
  <si>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</si>
  <si>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</si>
  <si>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</si>
  <si>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</si>
  <si>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</si>
  <si>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</si>
  <si>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</si>
  <si>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</si>
  <si>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</si>
  <si>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</si>
  <si>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</si>
  <si>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</si>
  <si>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</si>
  <si>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</si>
  <si>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</si>
  <si>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</si>
  <si>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IGIENE E MEDICINA PREVENTIVA</t>
  </si>
  <si>
    <t>REUMATOLOGIA</t>
  </si>
  <si>
    <t>ONCOLOGIA</t>
  </si>
  <si>
    <t>MEDICINA LEGALE</t>
  </si>
  <si>
    <t>GASTROENTEROLOGIA</t>
  </si>
  <si>
    <t>MALATTIE INFETTIVE</t>
  </si>
  <si>
    <t>IGIENE DEGLI ALIMENTI AREA B</t>
  </si>
  <si>
    <t>IGIENE DEGLI ALLEVAMENTI AREA C</t>
  </si>
  <si>
    <t>SANITA' ANIMALE AREA A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</si>
  <si>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</si>
  <si>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</si>
  <si>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</si>
  <si>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</si>
  <si>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</si>
  <si>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</si>
  <si>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</si>
  <si>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</si>
  <si>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</si>
  <si>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</si>
  <si>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</si>
  <si>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 Comune</t>
  </si>
  <si>
    <t>Popolazione</t>
  </si>
  <si>
    <t>residenti</t>
  </si>
  <si>
    <t>Superficie</t>
  </si>
  <si>
    <t>km²</t>
  </si>
  <si>
    <t>Densità</t>
  </si>
  <si>
    <t>abitanti/km²</t>
  </si>
  <si>
    <t>Altitudine</t>
  </si>
  <si>
    <t>m s.l.m.</t>
  </si>
  <si>
    <t> 1.</t>
  </si>
  <si>
    <t>Airola</t>
  </si>
  <si>
    <t> 2.</t>
  </si>
  <si>
    <t>Amorosi</t>
  </si>
  <si>
    <t> 3.</t>
  </si>
  <si>
    <t>Apice</t>
  </si>
  <si>
    <t> 4.</t>
  </si>
  <si>
    <t>Apollosa</t>
  </si>
  <si>
    <t> 5.</t>
  </si>
  <si>
    <t>Arpaia</t>
  </si>
  <si>
    <t> 6.</t>
  </si>
  <si>
    <t>Arpaise</t>
  </si>
  <si>
    <t> 7.</t>
  </si>
  <si>
    <t>Baselice</t>
  </si>
  <si>
    <t> 8.</t>
  </si>
  <si>
    <t>BENEVENTO</t>
  </si>
  <si>
    <t> 9.</t>
  </si>
  <si>
    <t>Bonea</t>
  </si>
  <si>
    <t>10.</t>
  </si>
  <si>
    <t>Bucciano</t>
  </si>
  <si>
    <t>11.</t>
  </si>
  <si>
    <t>Buonalbergo</t>
  </si>
  <si>
    <t>12.</t>
  </si>
  <si>
    <t>Calvi</t>
  </si>
  <si>
    <t>13.</t>
  </si>
  <si>
    <t>Campolattaro</t>
  </si>
  <si>
    <t>14.</t>
  </si>
  <si>
    <t>Campoli del Monte T.</t>
  </si>
  <si>
    <t>15.</t>
  </si>
  <si>
    <t>Casalduni</t>
  </si>
  <si>
    <t>16.</t>
  </si>
  <si>
    <t>Castelfranco in Miscano</t>
  </si>
  <si>
    <t>17.</t>
  </si>
  <si>
    <t>Castelpagano</t>
  </si>
  <si>
    <t>18.</t>
  </si>
  <si>
    <t>Castelpoto</t>
  </si>
  <si>
    <t>19.</t>
  </si>
  <si>
    <t>Castelvenere</t>
  </si>
  <si>
    <t>20.</t>
  </si>
  <si>
    <t>Castelvetere in Val F.</t>
  </si>
  <si>
    <t>21.</t>
  </si>
  <si>
    <t>Cautano</t>
  </si>
  <si>
    <t>22.</t>
  </si>
  <si>
    <t>Ceppaloni</t>
  </si>
  <si>
    <t>23.</t>
  </si>
  <si>
    <t>Cerreto Sannita</t>
  </si>
  <si>
    <t>24.</t>
  </si>
  <si>
    <t>Circello</t>
  </si>
  <si>
    <t>25.</t>
  </si>
  <si>
    <t>Colle Sannita</t>
  </si>
  <si>
    <t>26.</t>
  </si>
  <si>
    <t>Cusano Mutri</t>
  </si>
  <si>
    <t>27.</t>
  </si>
  <si>
    <t>Dugenta</t>
  </si>
  <si>
    <t>28.</t>
  </si>
  <si>
    <t>Durazzano</t>
  </si>
  <si>
    <t>29.</t>
  </si>
  <si>
    <t>Faicchio</t>
  </si>
  <si>
    <t>30.</t>
  </si>
  <si>
    <t>Foglianise</t>
  </si>
  <si>
    <t>31.</t>
  </si>
  <si>
    <t>Foiano di Val Fortore</t>
  </si>
  <si>
    <t>32.</t>
  </si>
  <si>
    <t>Forchia</t>
  </si>
  <si>
    <t>33.</t>
  </si>
  <si>
    <t>Fragneto l'Abate</t>
  </si>
  <si>
    <t>34.</t>
  </si>
  <si>
    <t>Fragneto Monforte</t>
  </si>
  <si>
    <t>35.</t>
  </si>
  <si>
    <t>Frasso Telesino</t>
  </si>
  <si>
    <t>36.</t>
  </si>
  <si>
    <t>Ginestra degli S.</t>
  </si>
  <si>
    <t>37.</t>
  </si>
  <si>
    <t>Guardia Sanframondi</t>
  </si>
  <si>
    <t>38.</t>
  </si>
  <si>
    <t>Limatola</t>
  </si>
  <si>
    <t>39.</t>
  </si>
  <si>
    <t>Melizzano</t>
  </si>
  <si>
    <t>40.</t>
  </si>
  <si>
    <t>Moiano</t>
  </si>
  <si>
    <t>41.</t>
  </si>
  <si>
    <t>Molinara</t>
  </si>
  <si>
    <t>42.</t>
  </si>
  <si>
    <t>Montefalcone di Val F.</t>
  </si>
  <si>
    <t>43.</t>
  </si>
  <si>
    <t>Montesarchio</t>
  </si>
  <si>
    <t>44.</t>
  </si>
  <si>
    <t>Morcone</t>
  </si>
  <si>
    <t>45.</t>
  </si>
  <si>
    <t>Paduli</t>
  </si>
  <si>
    <t>46.</t>
  </si>
  <si>
    <t>Pago Veiano</t>
  </si>
  <si>
    <t>47.</t>
  </si>
  <si>
    <t>Pannarano</t>
  </si>
  <si>
    <t>48.</t>
  </si>
  <si>
    <t>Paolisi</t>
  </si>
  <si>
    <t>49.</t>
  </si>
  <si>
    <t>Paupisi</t>
  </si>
  <si>
    <t>50.</t>
  </si>
  <si>
    <t>Pesco Sannita</t>
  </si>
  <si>
    <t>51.</t>
  </si>
  <si>
    <t>Pietraroja</t>
  </si>
  <si>
    <t>52.</t>
  </si>
  <si>
    <t>Pietrelcina</t>
  </si>
  <si>
    <t>53.</t>
  </si>
  <si>
    <t>Ponte</t>
  </si>
  <si>
    <t>54.</t>
  </si>
  <si>
    <t>Pontelandolfo</t>
  </si>
  <si>
    <t>55.</t>
  </si>
  <si>
    <t>Puglianello</t>
  </si>
  <si>
    <t>56.</t>
  </si>
  <si>
    <t>Reino</t>
  </si>
  <si>
    <t>57.</t>
  </si>
  <si>
    <t>San Bartolomeo in Galdo</t>
  </si>
  <si>
    <t>58.</t>
  </si>
  <si>
    <t>San Giorgio del Sannio</t>
  </si>
  <si>
    <t>59.</t>
  </si>
  <si>
    <t>San Giorgio La Molara</t>
  </si>
  <si>
    <t>60.</t>
  </si>
  <si>
    <t>San Leucio del Sannio</t>
  </si>
  <si>
    <t>61.</t>
  </si>
  <si>
    <t>San Lorenzello</t>
  </si>
  <si>
    <t>62.</t>
  </si>
  <si>
    <t>San Lorenzo Maggiore</t>
  </si>
  <si>
    <t>63.</t>
  </si>
  <si>
    <t>San Lupo</t>
  </si>
  <si>
    <t>64.</t>
  </si>
  <si>
    <t>San Marco dei Cavoti</t>
  </si>
  <si>
    <t>65.</t>
  </si>
  <si>
    <t>San Martino Sannita</t>
  </si>
  <si>
    <t>66.</t>
  </si>
  <si>
    <t>San Nazzaro</t>
  </si>
  <si>
    <t>67.</t>
  </si>
  <si>
    <t>San Nicola Manfredi</t>
  </si>
  <si>
    <t>68.</t>
  </si>
  <si>
    <t>San Salvatore Telesino</t>
  </si>
  <si>
    <t>69.</t>
  </si>
  <si>
    <t>Sant'Agata de' Goti</t>
  </si>
  <si>
    <t>70.</t>
  </si>
  <si>
    <t>Sant'Angelo a Cupolo</t>
  </si>
  <si>
    <t>71.</t>
  </si>
  <si>
    <t>Sant'Arcangelo Trimonte</t>
  </si>
  <si>
    <t>72.</t>
  </si>
  <si>
    <t>Santa Croce del Sannio</t>
  </si>
  <si>
    <t>73.</t>
  </si>
  <si>
    <t>Sassinoro</t>
  </si>
  <si>
    <t>74.</t>
  </si>
  <si>
    <t>Solopaca</t>
  </si>
  <si>
    <t>75.</t>
  </si>
  <si>
    <t>Telese Terme</t>
  </si>
  <si>
    <t>76.</t>
  </si>
  <si>
    <t>Tocco Caudio</t>
  </si>
  <si>
    <t>77.</t>
  </si>
  <si>
    <t>Torrecuso</t>
  </si>
  <si>
    <t>78.</t>
  </si>
  <si>
    <t>Vitulano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</si>
  <si>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</si>
  <si>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</si>
  <si>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</si>
  <si>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</si>
  <si>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</si>
  <si>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</si>
  <si>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</si>
  <si>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</si>
  <si>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ISTAT</t>
  </si>
  <si>
    <t>Branca</t>
  </si>
  <si>
    <t>SommaDiSommaDiOre settimanali</t>
  </si>
  <si>
    <t>BIOLOGIIA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</si>
  <si>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</si>
  <si>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</si>
  <si>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</si>
  <si>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</si>
  <si>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</si>
  <si>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</si>
  <si>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</si>
  <si>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</si>
  <si>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</si>
  <si>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</si>
  <si>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</si>
  <si>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</si>
  <si>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</si>
  <si>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</si>
  <si>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</si>
  <si>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</si>
  <si>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</si>
  <si>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</si>
  <si>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</si>
  <si>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</si>
  <si>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</si>
  <si>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SA presso A.O. "Rummo"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</si>
  <si>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</si>
  <si>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</si>
  <si>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</si>
  <si>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</si>
  <si>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</si>
  <si>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</si>
  <si>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</si>
  <si>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</si>
  <si>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</si>
  <si>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</si>
  <si>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</si>
  <si>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</si>
  <si>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Centrale Operativa Screening</t>
  </si>
  <si>
    <t>OSTETRICIA E GINECOLOGIA (con A.O.)</t>
  </si>
  <si>
    <t>MEDICINA DEL LAVORO</t>
  </si>
  <si>
    <t>Delta %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</si>
</sst>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rgb="FF333333"/>
      <name val="Inherit"/>
    </font>
    <font>
      <sz val="10"/>
      <color rgb="FF0033CC"/>
      <name val="Inherit"/>
    </font>
    <font>
      <i/>
      <sz val="9"/>
      <color rgb="FF333333"/>
      <name val="Inherit"/>
    </font>
    <font>
      <sz val="10"/>
      <color rgb="FF333333"/>
      <name val="Arial"/>
      <family val="2"/>
    </font>
    <font>
      <sz val="8"/>
      <color rgb="FF999999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</cellStyleXfs>
  <cellXfs count="128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0" fillId="3" borderId="0" xfId="0" applyFill="1"/>
    <xf numFmtId="0" fontId="8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0" fontId="12" fillId="5" borderId="2" xfId="3" applyFill="1" applyBorder="1" applyAlignment="1" applyProtection="1">
      <alignment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 vertical="top" wrapText="1"/>
    </xf>
    <xf numFmtId="3" fontId="0" fillId="0" borderId="0" xfId="0" applyNumberFormat="1"/>
    <xf numFmtId="0" fontId="10" fillId="0" borderId="0" xfId="0" applyFont="1" applyAlignment="1">
      <alignment wrapText="1"/>
    </xf>
    <xf numFmtId="0" fontId="10" fillId="0" borderId="0" xfId="0" applyFont="1"/>
    <xf numFmtId="4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/>
    <xf numFmtId="4" fontId="0" fillId="0" borderId="5" xfId="0" applyNumberFormat="1" applyBorder="1"/>
    <xf numFmtId="2" fontId="0" fillId="0" borderId="5" xfId="0" applyNumberFormat="1" applyBorder="1"/>
    <xf numFmtId="14" fontId="0" fillId="0" borderId="0" xfId="0" applyNumberFormat="1"/>
    <xf numFmtId="0" fontId="1" fillId="0" borderId="1" xfId="7" applyFont="1" applyBorder="1" applyAlignment="1">
      <alignment wrapText="1"/>
    </xf>
    <xf numFmtId="0" fontId="0" fillId="0" borderId="0" xfId="0" applyAlignment="1">
      <alignment horizontal="left"/>
    </xf>
    <xf numFmtId="0" fontId="1" fillId="0" borderId="6" xfId="1" applyFont="1" applyBorder="1" applyAlignment="1">
      <alignment wrapText="1"/>
    </xf>
    <xf numFmtId="0" fontId="3" fillId="2" borderId="5" xfId="2" applyFont="1" applyFill="1" applyBorder="1" applyAlignment="1">
      <alignment horizontal="center"/>
    </xf>
    <xf numFmtId="0" fontId="13" fillId="2" borderId="5" xfId="8" applyFont="1" applyFill="1" applyBorder="1" applyAlignment="1">
      <alignment horizontal="center"/>
    </xf>
    <xf numFmtId="0" fontId="5" fillId="0" borderId="5" xfId="0" applyFont="1" applyBorder="1"/>
    <xf numFmtId="0" fontId="13" fillId="6" borderId="0" xfId="10" applyFont="1" applyFill="1" applyAlignment="1">
      <alignment horizontal="center"/>
    </xf>
    <xf numFmtId="0" fontId="13" fillId="0" borderId="0" xfId="10" applyFont="1" applyAlignment="1">
      <alignment horizontal="right" wrapText="1"/>
    </xf>
    <xf numFmtId="0" fontId="13" fillId="0" borderId="0" xfId="10" applyFont="1" applyAlignment="1">
      <alignment horizontal="center"/>
    </xf>
    <xf numFmtId="2" fontId="0" fillId="0" borderId="0" xfId="0" applyNumberFormat="1" applyAlignment="1">
      <alignment horizontal="right"/>
    </xf>
    <xf numFmtId="0" fontId="13" fillId="0" borderId="8" xfId="10" applyFont="1" applyBorder="1" applyAlignment="1">
      <alignment horizontal="right" wrapText="1"/>
    </xf>
    <xf numFmtId="0" fontId="13" fillId="0" borderId="9" xfId="10" applyFont="1" applyBorder="1" applyAlignment="1">
      <alignment horizontal="right" wrapText="1"/>
    </xf>
    <xf numFmtId="0" fontId="0" fillId="0" borderId="10" xfId="0" applyBorder="1"/>
    <xf numFmtId="2" fontId="0" fillId="0" borderId="0" xfId="0" applyNumberForma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7" xfId="9" applyFont="1" applyFill="1" applyBorder="1" applyAlignment="1">
      <alignment horizontal="center"/>
    </xf>
    <xf numFmtId="0" fontId="14" fillId="0" borderId="5" xfId="9" applyFont="1" applyBorder="1" applyAlignment="1">
      <alignment wrapText="1"/>
    </xf>
    <xf numFmtId="0" fontId="14" fillId="0" borderId="5" xfId="9" applyFont="1" applyBorder="1" applyAlignment="1">
      <alignment horizontal="right" wrapText="1"/>
    </xf>
    <xf numFmtId="0" fontId="15" fillId="0" borderId="10" xfId="0" applyFont="1" applyBorder="1"/>
    <xf numFmtId="0" fontId="1" fillId="2" borderId="5" xfId="4" applyFont="1" applyFill="1" applyBorder="1" applyAlignment="1">
      <alignment horizontal="center"/>
    </xf>
    <xf numFmtId="0" fontId="1" fillId="0" borderId="5" xfId="4" applyFont="1" applyBorder="1" applyAlignment="1">
      <alignment wrapText="1"/>
    </xf>
    <xf numFmtId="0" fontId="1" fillId="0" borderId="5" xfId="4" applyFont="1" applyBorder="1" applyAlignment="1">
      <alignment horizontal="right" wrapText="1"/>
    </xf>
    <xf numFmtId="0" fontId="1" fillId="2" borderId="5" xfId="5" applyFont="1" applyFill="1" applyBorder="1" applyAlignment="1">
      <alignment horizontal="center"/>
    </xf>
    <xf numFmtId="0" fontId="1" fillId="6" borderId="5" xfId="5" applyFont="1" applyFill="1" applyBorder="1" applyAlignment="1">
      <alignment horizontal="left"/>
    </xf>
    <xf numFmtId="0" fontId="1" fillId="6" borderId="5" xfId="5" applyFont="1" applyFill="1" applyBorder="1" applyAlignment="1">
      <alignment horizontal="right"/>
    </xf>
    <xf numFmtId="0" fontId="1" fillId="0" borderId="5" xfId="5" applyFont="1" applyBorder="1" applyAlignment="1">
      <alignment wrapText="1"/>
    </xf>
    <xf numFmtId="0" fontId="1" fillId="0" borderId="5" xfId="5" applyFont="1" applyBorder="1" applyAlignment="1">
      <alignment horizontal="right" wrapText="1"/>
    </xf>
    <xf numFmtId="0" fontId="1" fillId="2" borderId="5" xfId="1" applyFont="1" applyFill="1" applyBorder="1" applyAlignment="1">
      <alignment horizontal="center"/>
    </xf>
    <xf numFmtId="0" fontId="1" fillId="6" borderId="5" xfId="1" applyFont="1" applyFill="1" applyBorder="1" applyAlignment="1">
      <alignment horizontal="left"/>
    </xf>
    <xf numFmtId="0" fontId="1" fillId="6" borderId="5" xfId="1" applyFont="1" applyFill="1" applyBorder="1" applyAlignment="1">
      <alignment horizontal="right"/>
    </xf>
    <xf numFmtId="0" fontId="1" fillId="0" borderId="5" xfId="1" applyFont="1" applyBorder="1" applyAlignment="1">
      <alignment wrapText="1"/>
    </xf>
    <xf numFmtId="0" fontId="1" fillId="0" borderId="5" xfId="1" applyFont="1" applyBorder="1" applyAlignment="1">
      <alignment horizontal="right" wrapText="1"/>
    </xf>
    <xf numFmtId="0" fontId="1" fillId="2" borderId="5" xfId="6" applyFont="1" applyFill="1" applyBorder="1" applyAlignment="1">
      <alignment horizontal="center"/>
    </xf>
    <xf numFmtId="0" fontId="1" fillId="6" borderId="5" xfId="6" applyFont="1" applyFill="1" applyBorder="1" applyAlignment="1">
      <alignment horizontal="left"/>
    </xf>
    <xf numFmtId="0" fontId="1" fillId="6" borderId="5" xfId="6" applyFont="1" applyFill="1" applyBorder="1" applyAlignment="1">
      <alignment horizontal="right"/>
    </xf>
    <xf numFmtId="0" fontId="1" fillId="0" borderId="5" xfId="6" applyFont="1" applyBorder="1" applyAlignment="1">
      <alignment horizontal="right" wrapText="1"/>
    </xf>
    <xf numFmtId="0" fontId="1" fillId="0" borderId="5" xfId="6" applyFont="1" applyBorder="1" applyAlignment="1">
      <alignment wrapText="1"/>
    </xf>
    <xf numFmtId="0" fontId="1" fillId="2" borderId="5" xfId="7" applyFont="1" applyFill="1" applyBorder="1" applyAlignment="1">
      <alignment horizontal="center"/>
    </xf>
    <xf numFmtId="0" fontId="1" fillId="0" borderId="5" xfId="7" applyFont="1" applyBorder="1" applyAlignment="1">
      <alignment horizontal="right"/>
    </xf>
    <xf numFmtId="0" fontId="1" fillId="0" borderId="5" xfId="7" applyFont="1" applyBorder="1" applyAlignment="1">
      <alignment wrapText="1"/>
    </xf>
    <xf numFmtId="0" fontId="1" fillId="0" borderId="5" xfId="7" applyFont="1" applyBorder="1" applyAlignment="1">
      <alignment horizontal="right" wrapText="1"/>
    </xf>
    <xf numFmtId="0" fontId="16" fillId="0" borderId="0" xfId="0" applyFont="1"/>
    <xf numFmtId="0" fontId="5" fillId="0" borderId="0" xfId="0" applyFont="1"/>
    <xf numFmtId="0" fontId="1" fillId="0" borderId="5" xfId="9" applyFont="1" applyBorder="1" applyAlignment="1">
      <alignment wrapText="1"/>
    </xf>
    <xf numFmtId="0" fontId="1" fillId="0" borderId="5" xfId="4" applyFont="1" applyBorder="1" applyAlignment="1">
      <alignment horizontal="left"/>
    </xf>
    <xf numFmtId="0" fontId="1" fillId="0" borderId="5" xfId="4" applyFont="1" applyBorder="1" applyAlignment="1">
      <alignment horizontal="right"/>
    </xf>
    <xf numFmtId="0" fontId="1" fillId="0" borderId="5" xfId="5" applyFont="1" applyBorder="1" applyAlignment="1">
      <alignment horizontal="left"/>
    </xf>
    <xf numFmtId="0" fontId="1" fillId="0" borderId="5" xfId="5" applyFont="1" applyBorder="1" applyAlignment="1">
      <alignment horizontal="right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right"/>
    </xf>
    <xf numFmtId="0" fontId="1" fillId="0" borderId="5" xfId="7" applyFont="1" applyBorder="1" applyAlignment="1">
      <alignment horizontal="left"/>
    </xf>
    <xf numFmtId="0" fontId="1" fillId="0" borderId="11" xfId="6" applyFont="1" applyBorder="1" applyAlignment="1">
      <alignment horizontal="right" wrapText="1"/>
    </xf>
    <xf numFmtId="0" fontId="1" fillId="0" borderId="11" xfId="1" applyFont="1" applyBorder="1" applyAlignment="1">
      <alignment horizontal="right" wrapText="1"/>
    </xf>
    <xf numFmtId="0" fontId="15" fillId="0" borderId="5" xfId="0" applyFont="1" applyBorder="1"/>
    <xf numFmtId="0" fontId="1" fillId="0" borderId="11" xfId="5" applyFont="1" applyBorder="1" applyAlignment="1">
      <alignment horizontal="right" wrapText="1"/>
    </xf>
    <xf numFmtId="0" fontId="1" fillId="0" borderId="11" xfId="4" applyFont="1" applyBorder="1" applyAlignment="1">
      <alignment horizontal="right" wrapText="1"/>
    </xf>
    <xf numFmtId="0" fontId="1" fillId="0" borderId="11" xfId="7" applyFont="1" applyBorder="1" applyAlignment="1">
      <alignment horizontal="right" wrapText="1"/>
    </xf>
    <xf numFmtId="0" fontId="14" fillId="0" borderId="11" xfId="9" applyFont="1" applyBorder="1" applyAlignment="1">
      <alignment horizontal="right" wrapText="1"/>
    </xf>
    <xf numFmtId="0" fontId="1" fillId="0" borderId="12" xfId="9" applyFont="1" applyBorder="1" applyAlignment="1">
      <alignment wrapText="1"/>
    </xf>
    <xf numFmtId="0" fontId="14" fillId="0" borderId="12" xfId="9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/>
    <xf numFmtId="0" fontId="1" fillId="0" borderId="10" xfId="6" applyFont="1" applyBorder="1" applyAlignment="1">
      <alignment horizontal="right" wrapText="1"/>
    </xf>
    <xf numFmtId="0" fontId="21" fillId="6" borderId="5" xfId="4" applyFont="1" applyFill="1" applyBorder="1" applyAlignment="1">
      <alignment horizontal="left"/>
    </xf>
    <xf numFmtId="0" fontId="21" fillId="6" borderId="5" xfId="4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17" fillId="2" borderId="5" xfId="11" applyFont="1" applyFill="1" applyBorder="1" applyAlignment="1">
      <alignment horizontal="center"/>
    </xf>
    <xf numFmtId="0" fontId="1" fillId="6" borderId="5" xfId="4" applyFont="1" applyFill="1" applyBorder="1" applyAlignment="1">
      <alignment horizontal="left"/>
    </xf>
    <xf numFmtId="0" fontId="1" fillId="6" borderId="5" xfId="4" applyFont="1" applyFill="1" applyBorder="1" applyAlignment="1">
      <alignment horizontal="right"/>
    </xf>
    <xf numFmtId="0" fontId="1" fillId="6" borderId="5" xfId="7" applyFont="1" applyFill="1" applyBorder="1" applyAlignment="1">
      <alignment horizontal="left"/>
    </xf>
    <xf numFmtId="0" fontId="1" fillId="6" borderId="5" xfId="7" applyFont="1" applyFill="1" applyBorder="1" applyAlignment="1">
      <alignment horizontal="right"/>
    </xf>
    <xf numFmtId="0" fontId="1" fillId="6" borderId="0" xfId="4" applyFont="1" applyFill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" fillId="2" borderId="12" xfId="4" applyFont="1" applyFill="1" applyBorder="1" applyAlignment="1">
      <alignment horizontal="center"/>
    </xf>
    <xf numFmtId="2" fontId="5" fillId="0" borderId="5" xfId="0" applyNumberFormat="1" applyFont="1" applyBorder="1"/>
    <xf numFmtId="0" fontId="0" fillId="8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10" xfId="0" applyFont="1" applyBorder="1"/>
    <xf numFmtId="0" fontId="1" fillId="0" borderId="13" xfId="4" applyFont="1" applyBorder="1" applyAlignment="1">
      <alignment wrapText="1"/>
    </xf>
    <xf numFmtId="0" fontId="1" fillId="0" borderId="14" xfId="4" applyFont="1" applyBorder="1" applyAlignment="1">
      <alignment wrapText="1"/>
    </xf>
    <xf numFmtId="0" fontId="1" fillId="0" borderId="15" xfId="4" applyFont="1" applyBorder="1" applyAlignment="1">
      <alignment wrapText="1"/>
    </xf>
    <xf numFmtId="0" fontId="17" fillId="0" borderId="5" xfId="11" applyFont="1" applyBorder="1" applyAlignment="1">
      <alignment wrapText="1"/>
    </xf>
    <xf numFmtId="0" fontId="17" fillId="0" borderId="5" xfId="11" applyFont="1" applyBorder="1" applyAlignment="1">
      <alignment horizontal="right" wrapText="1"/>
    </xf>
    <xf numFmtId="0" fontId="17" fillId="0" borderId="5" xfId="11" applyFont="1" applyBorder="1" applyAlignment="1">
      <alignment horizontal="left" wrapText="1"/>
    </xf>
    <xf numFmtId="0" fontId="1" fillId="6" borderId="5" xfId="11" applyFont="1" applyFill="1" applyBorder="1" applyAlignment="1">
      <alignment horizontal="left"/>
    </xf>
    <xf numFmtId="0" fontId="17" fillId="6" borderId="5" xfId="11" applyFont="1" applyFill="1" applyBorder="1" applyAlignment="1">
      <alignment horizontal="right"/>
    </xf>
    <xf numFmtId="0" fontId="17" fillId="0" borderId="5" xfId="11" applyFont="1" applyBorder="1" applyAlignment="1">
      <alignment horizontal="left"/>
    </xf>
    <xf numFmtId="0" fontId="17" fillId="0" borderId="5" xfId="11" applyFont="1" applyBorder="1" applyAlignment="1">
      <alignment horizontal="right"/>
    </xf>
    <xf numFmtId="0" fontId="19" fillId="0" borderId="5" xfId="0" applyFont="1" applyBorder="1"/>
    <xf numFmtId="0" fontId="0" fillId="7" borderId="12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/>
    <xf numFmtId="0" fontId="20" fillId="7" borderId="17" xfId="0" applyFont="1" applyFill="1" applyBorder="1"/>
    <xf numFmtId="0" fontId="5" fillId="0" borderId="18" xfId="0" applyFont="1" applyBorder="1"/>
    <xf numFmtId="0" fontId="0" fillId="0" borderId="19" xfId="0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16" xfId="0" applyFont="1" applyBorder="1"/>
    <xf numFmtId="0" fontId="0" fillId="7" borderId="5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</cellXfs>
  <cellStyles count="12">
    <cellStyle name="Collegamento ipertestuale" xfId="3" builtinId="8"/>
    <cellStyle name="Normale" xfId="0" builtinId="0"/>
    <cellStyle name="Normale_Foglio1" xfId="4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5" xr:uid="{00000000-0005-0000-0000-000005000000}"/>
    <cellStyle name="Normale_Foglio4" xfId="6" xr:uid="{00000000-0005-0000-0000-000006000000}"/>
    <cellStyle name="Normale_Foglio5" xfId="7" xr:uid="{00000000-0005-0000-0000-000007000000}"/>
    <cellStyle name="Normale_Ore per branca" xfId="9" xr:uid="{00000000-0005-0000-0000-000008000000}"/>
    <cellStyle name="Normale_Ore per branca 2000-2016" xfId="8" xr:uid="{00000000-0005-0000-0000-000009000000}"/>
    <cellStyle name="Normale_Ore totali Articolazioni" xfId="10" xr:uid="{00000000-0005-0000-0000-00000A000000}"/>
    <cellStyle name="Normale_Spec x branca" xfId="11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totali 2000-2019'!$A$1:$U$1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'Ore totali 2000-2019'!$A$3:$U$3</c:f>
              <c:numCache>
                <c:formatCode>General</c:formatCode>
                <c:ptCount val="21"/>
                <c:pt idx="0">
                  <c:v>1258.5</c:v>
                </c:pt>
                <c:pt idx="1">
                  <c:v>1475.5</c:v>
                </c:pt>
                <c:pt idx="2">
                  <c:v>1598.5</c:v>
                </c:pt>
                <c:pt idx="3">
                  <c:v>1905.5</c:v>
                </c:pt>
                <c:pt idx="4">
                  <c:v>2153</c:v>
                </c:pt>
                <c:pt idx="5">
                  <c:v>2314</c:v>
                </c:pt>
                <c:pt idx="6">
                  <c:v>2410</c:v>
                </c:pt>
                <c:pt idx="7">
                  <c:v>2408.5</c:v>
                </c:pt>
                <c:pt idx="8">
                  <c:v>2404.5</c:v>
                </c:pt>
                <c:pt idx="9">
                  <c:v>2459.5</c:v>
                </c:pt>
                <c:pt idx="10">
                  <c:v>2396.5</c:v>
                </c:pt>
                <c:pt idx="11">
                  <c:v>2404.5</c:v>
                </c:pt>
                <c:pt idx="12">
                  <c:v>2404.5</c:v>
                </c:pt>
                <c:pt idx="13">
                  <c:v>2270.5</c:v>
                </c:pt>
                <c:pt idx="14">
                  <c:v>2284.5</c:v>
                </c:pt>
                <c:pt idx="15">
                  <c:v>2371</c:v>
                </c:pt>
                <c:pt idx="16">
                  <c:v>2813</c:v>
                </c:pt>
                <c:pt idx="17">
                  <c:v>2735</c:v>
                </c:pt>
                <c:pt idx="18">
                  <c:v>4222</c:v>
                </c:pt>
                <c:pt idx="19">
                  <c:v>5071</c:v>
                </c:pt>
                <c:pt idx="20">
                  <c:v>5162.5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OreperbrancheNE!$A$2:$A$38</c:f>
              <c:strCache>
                <c:ptCount val="37"/>
                <c:pt idx="0">
                  <c:v>ANATOMIA PATOLOGICA</c:v>
                </c:pt>
                <c:pt idx="1">
                  <c:v>ANESTESIOLOGIA E RIANIMAZIONE</c:v>
                </c:pt>
                <c:pt idx="2">
                  <c:v>AUDIOLOGIA</c:v>
                </c:pt>
                <c:pt idx="3">
                  <c:v>BIOLOGIA</c:v>
                </c:pt>
                <c:pt idx="4">
                  <c:v>CHIRURGIA MAXILLO FACCIALE</c:v>
                </c:pt>
                <c:pt idx="5">
                  <c:v>GASTROENTEROLOGIA</c:v>
                </c:pt>
                <c:pt idx="6">
                  <c:v>IGIENE E MEDICINA PREVENTIVA</c:v>
                </c:pt>
                <c:pt idx="7">
                  <c:v>MEDICINA DELLO SPORT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MALATTIE INFETTIVE</c:v>
                </c:pt>
                <c:pt idx="11">
                  <c:v>PSICOTERAPIA PER PSICOLOGI</c:v>
                </c:pt>
                <c:pt idx="12">
                  <c:v>GENERICO AMBULATORIALE</c:v>
                </c:pt>
                <c:pt idx="13">
                  <c:v>NEFROLOGIA</c:v>
                </c:pt>
                <c:pt idx="14">
                  <c:v>ALLERGOLOGIA</c:v>
                </c:pt>
                <c:pt idx="15">
                  <c:v>CHIRURGIA GENERALE</c:v>
                </c:pt>
                <c:pt idx="16">
                  <c:v>ORTOPEDIA</c:v>
                </c:pt>
                <c:pt idx="17">
                  <c:v>PNEUMOLOGIA</c:v>
                </c:pt>
                <c:pt idx="18">
                  <c:v>CHIRURGIA VASCOLARE</c:v>
                </c:pt>
                <c:pt idx="19">
                  <c:v>ODONTOIATRIA</c:v>
                </c:pt>
                <c:pt idx="20">
                  <c:v>REUMATOLOGIA</c:v>
                </c:pt>
                <c:pt idx="21">
                  <c:v>FISIOCHINESITERAPIA</c:v>
                </c:pt>
                <c:pt idx="22">
                  <c:v>UROLOGIA</c:v>
                </c:pt>
                <c:pt idx="23">
                  <c:v>OTORINOLARINGOIATRIA</c:v>
                </c:pt>
                <c:pt idx="24">
                  <c:v>NEUROLOGIA</c:v>
                </c:pt>
                <c:pt idx="25">
                  <c:v>PEDIATRIA</c:v>
                </c:pt>
                <c:pt idx="26">
                  <c:v>OCULISTICA</c:v>
                </c:pt>
                <c:pt idx="27">
                  <c:v>DERMATOLOGIA</c:v>
                </c:pt>
                <c:pt idx="28">
                  <c:v>GERIATRIA</c:v>
                </c:pt>
                <c:pt idx="29">
                  <c:v>NEUROPSICHIATRIA INFANTILE</c:v>
                </c:pt>
                <c:pt idx="30">
                  <c:v>MEDICINA DEL LAVORO</c:v>
                </c:pt>
                <c:pt idx="31">
                  <c:v>PATOLOGIA CLINICA</c:v>
                </c:pt>
                <c:pt idx="32">
                  <c:v>RADIOLOGIA</c:v>
                </c:pt>
                <c:pt idx="33">
                  <c:v>OSTETRICIA E GINECOLOGIA</c:v>
                </c:pt>
                <c:pt idx="34">
                  <c:v>ENDOCRINOLOGIA</c:v>
                </c:pt>
                <c:pt idx="35">
                  <c:v>PSICOLOGIA PER PSICOLOGI</c:v>
                </c:pt>
                <c:pt idx="36">
                  <c:v>CARDIOLOGIA</c:v>
                </c:pt>
              </c:strCache>
            </c:strRef>
          </c:cat>
          <c:val>
            <c:numRef>
              <c:f>OreperbrancheNE!$B$2:$B$38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16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31</c:v>
                </c:pt>
                <c:pt idx="26">
                  <c:v>34</c:v>
                </c:pt>
                <c:pt idx="27">
                  <c:v>36</c:v>
                </c:pt>
                <c:pt idx="28">
                  <c:v>36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40</c:v>
                </c:pt>
                <c:pt idx="33">
                  <c:v>41</c:v>
                </c:pt>
                <c:pt idx="34">
                  <c:v>44</c:v>
                </c:pt>
                <c:pt idx="35">
                  <c:v>51</c:v>
                </c:pt>
                <c:pt idx="3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16</c:v>
                </c:pt>
                <c:pt idx="5">
                  <c:v>49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44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6</c:v>
                </c:pt>
                <c:pt idx="4">
                  <c:v>190</c:v>
                </c:pt>
                <c:pt idx="5">
                  <c:v>60</c:v>
                </c:pt>
                <c:pt idx="6">
                  <c:v>16.5</c:v>
                </c:pt>
                <c:pt idx="7">
                  <c:v>6</c:v>
                </c:pt>
                <c:pt idx="8">
                  <c:v>6</c:v>
                </c:pt>
                <c:pt idx="9">
                  <c:v>20</c:v>
                </c:pt>
                <c:pt idx="10">
                  <c:v>26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33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36</c:v>
                </c:pt>
                <c:pt idx="10">
                  <c:v>44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Oreperbranche!$B$14:$B$27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56</c:v>
                </c:pt>
                <c:pt idx="3">
                  <c:v>106</c:v>
                </c:pt>
                <c:pt idx="4">
                  <c:v>4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23</c:v>
                </c:pt>
                <c:pt idx="9">
                  <c:v>29</c:v>
                </c:pt>
                <c:pt idx="10">
                  <c:v>38</c:v>
                </c:pt>
                <c:pt idx="11">
                  <c:v>62</c:v>
                </c:pt>
                <c:pt idx="12">
                  <c:v>28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Oreperbranche!$C$14:$C$27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21</c:v>
                </c:pt>
                <c:pt idx="8">
                  <c:v>0</c:v>
                </c:pt>
                <c:pt idx="9">
                  <c:v>22</c:v>
                </c:pt>
                <c:pt idx="10">
                  <c:v>34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Oreperbranche!$D$14:$D$27</c:f>
              <c:numCache>
                <c:formatCode>General</c:formatCode>
                <c:ptCount val="14"/>
                <c:pt idx="0">
                  <c:v>23</c:v>
                </c:pt>
                <c:pt idx="1">
                  <c:v>0</c:v>
                </c:pt>
                <c:pt idx="2">
                  <c:v>37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6</c:v>
                </c:pt>
                <c:pt idx="8">
                  <c:v>12</c:v>
                </c:pt>
                <c:pt idx="9">
                  <c:v>41</c:v>
                </c:pt>
                <c:pt idx="10">
                  <c:v>48</c:v>
                </c:pt>
                <c:pt idx="11">
                  <c:v>47</c:v>
                </c:pt>
                <c:pt idx="12">
                  <c:v>30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Oreperbranche!$E$14:$E$27</c:f>
              <c:numCache>
                <c:formatCode>General</c:formatCode>
                <c:ptCount val="14"/>
                <c:pt idx="0">
                  <c:v>46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  <c:pt idx="10">
                  <c:v>28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Oreperbranche!$F$14:$F$27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  <c:pt idx="10">
                  <c:v>38</c:v>
                </c:pt>
                <c:pt idx="11">
                  <c:v>34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Oreperbranche!$B$28:$B$38</c:f>
              <c:numCache>
                <c:formatCode>General</c:formatCode>
                <c:ptCount val="11"/>
                <c:pt idx="0">
                  <c:v>32</c:v>
                </c:pt>
                <c:pt idx="1">
                  <c:v>50</c:v>
                </c:pt>
                <c:pt idx="2">
                  <c:v>26</c:v>
                </c:pt>
                <c:pt idx="3">
                  <c:v>24</c:v>
                </c:pt>
                <c:pt idx="4">
                  <c:v>9</c:v>
                </c:pt>
                <c:pt idx="5">
                  <c:v>67</c:v>
                </c:pt>
                <c:pt idx="6">
                  <c:v>76</c:v>
                </c:pt>
                <c:pt idx="7">
                  <c:v>0</c:v>
                </c:pt>
                <c:pt idx="8">
                  <c:v>72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Oreperbranche!$C$28:$C$38</c:f>
              <c:numCache>
                <c:formatCode>General</c:formatCode>
                <c:ptCount val="11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0</c:v>
                </c:pt>
                <c:pt idx="4">
                  <c:v>16</c:v>
                </c:pt>
                <c:pt idx="5">
                  <c:v>23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Oreperbranche!$D$28:$D$38</c:f>
              <c:numCache>
                <c:formatCode>General</c:formatCode>
                <c:ptCount val="11"/>
                <c:pt idx="0">
                  <c:v>16</c:v>
                </c:pt>
                <c:pt idx="1">
                  <c:v>36</c:v>
                </c:pt>
                <c:pt idx="2">
                  <c:v>40</c:v>
                </c:pt>
                <c:pt idx="3">
                  <c:v>38</c:v>
                </c:pt>
                <c:pt idx="4">
                  <c:v>20</c:v>
                </c:pt>
                <c:pt idx="5">
                  <c:v>31</c:v>
                </c:pt>
                <c:pt idx="6">
                  <c:v>108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Oreperbranche!$E$28:$E$38</c:f>
              <c:numCache>
                <c:formatCode>General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24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Oreperbranche!$F$28:$F$38</c:f>
              <c:numCache>
                <c:formatCode>General</c:formatCode>
                <c:ptCount val="11"/>
                <c:pt idx="0">
                  <c:v>6</c:v>
                </c:pt>
                <c:pt idx="1">
                  <c:v>41</c:v>
                </c:pt>
                <c:pt idx="2">
                  <c:v>24</c:v>
                </c:pt>
                <c:pt idx="3">
                  <c:v>38</c:v>
                </c:pt>
                <c:pt idx="4">
                  <c:v>31</c:v>
                </c:pt>
                <c:pt idx="5">
                  <c:v>8</c:v>
                </c:pt>
                <c:pt idx="6">
                  <c:v>51</c:v>
                </c:pt>
                <c:pt idx="7">
                  <c:v>0</c:v>
                </c:pt>
                <c:pt idx="8">
                  <c:v>40</c:v>
                </c:pt>
                <c:pt idx="9">
                  <c:v>12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8.5676343333666513E-2</c:v>
                </c:pt>
                <c:pt idx="1">
                  <c:v>0</c:v>
                </c:pt>
                <c:pt idx="2">
                  <c:v>0</c:v>
                </c:pt>
                <c:pt idx="3">
                  <c:v>0.54261684111322128</c:v>
                </c:pt>
                <c:pt idx="4">
                  <c:v>0.22847024888977738</c:v>
                </c:pt>
                <c:pt idx="5">
                  <c:v>0.69969013722494322</c:v>
                </c:pt>
                <c:pt idx="6">
                  <c:v>0.29986720166783282</c:v>
                </c:pt>
                <c:pt idx="7">
                  <c:v>0</c:v>
                </c:pt>
                <c:pt idx="8">
                  <c:v>0</c:v>
                </c:pt>
                <c:pt idx="9">
                  <c:v>0.41410232611272146</c:v>
                </c:pt>
                <c:pt idx="10">
                  <c:v>0.62829318444688775</c:v>
                </c:pt>
                <c:pt idx="11">
                  <c:v>1.170910025560109</c:v>
                </c:pt>
                <c:pt idx="12">
                  <c:v>9.9955733889277601E-2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0.55231454313231387</c:v>
                </c:pt>
                <c:pt idx="6">
                  <c:v>0.12081880631019365</c:v>
                </c:pt>
                <c:pt idx="7">
                  <c:v>0</c:v>
                </c:pt>
                <c:pt idx="8">
                  <c:v>0</c:v>
                </c:pt>
                <c:pt idx="9">
                  <c:v>0.17259829472884808</c:v>
                </c:pt>
                <c:pt idx="10">
                  <c:v>0.34519658945769616</c:v>
                </c:pt>
                <c:pt idx="11">
                  <c:v>0.27615727156615694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0.68364997121473803</c:v>
                </c:pt>
                <c:pt idx="2">
                  <c:v>0</c:v>
                </c:pt>
                <c:pt idx="3">
                  <c:v>0.1079447322970639</c:v>
                </c:pt>
                <c:pt idx="4">
                  <c:v>3.41824985607369</c:v>
                </c:pt>
                <c:pt idx="5">
                  <c:v>1.0794473229706389</c:v>
                </c:pt>
                <c:pt idx="6">
                  <c:v>0.29684801381692572</c:v>
                </c:pt>
                <c:pt idx="7">
                  <c:v>0.1079447322970639</c:v>
                </c:pt>
                <c:pt idx="8">
                  <c:v>0.1079447322970639</c:v>
                </c:pt>
                <c:pt idx="9">
                  <c:v>0.35981577432354633</c:v>
                </c:pt>
                <c:pt idx="10">
                  <c:v>0.46776050662061019</c:v>
                </c:pt>
                <c:pt idx="11">
                  <c:v>1.0614565342544617</c:v>
                </c:pt>
                <c:pt idx="12">
                  <c:v>0.41378814047207829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0.21879843194457108</c:v>
                </c:pt>
                <c:pt idx="1">
                  <c:v>0</c:v>
                </c:pt>
                <c:pt idx="2">
                  <c:v>1.3857234023156169</c:v>
                </c:pt>
                <c:pt idx="3">
                  <c:v>0</c:v>
                </c:pt>
                <c:pt idx="4">
                  <c:v>0</c:v>
                </c:pt>
                <c:pt idx="5">
                  <c:v>0.63816209317166561</c:v>
                </c:pt>
                <c:pt idx="6">
                  <c:v>0.21879843194457108</c:v>
                </c:pt>
                <c:pt idx="7">
                  <c:v>0</c:v>
                </c:pt>
                <c:pt idx="8">
                  <c:v>0</c:v>
                </c:pt>
                <c:pt idx="9">
                  <c:v>0.2917312425927614</c:v>
                </c:pt>
                <c:pt idx="10">
                  <c:v>0.60169568784757044</c:v>
                </c:pt>
                <c:pt idx="11">
                  <c:v>0.7293281064819036</c:v>
                </c:pt>
                <c:pt idx="12">
                  <c:v>0.83872732245418913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0.14181379848259237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1.205417287102035</c:v>
                </c:pt>
                <c:pt idx="6">
                  <c:v>0.14181379848259237</c:v>
                </c:pt>
                <c:pt idx="7">
                  <c:v>0</c:v>
                </c:pt>
                <c:pt idx="8">
                  <c:v>0.23635633080432061</c:v>
                </c:pt>
                <c:pt idx="9">
                  <c:v>0.85088279089555419</c:v>
                </c:pt>
                <c:pt idx="10">
                  <c:v>1.0399678555390106</c:v>
                </c:pt>
                <c:pt idx="11">
                  <c:v>0.37817012928691296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Oreperbrancheperabitante!$B$15:$B$27</c:f>
              <c:numCache>
                <c:formatCode>General</c:formatCode>
                <c:ptCount val="13"/>
                <c:pt idx="0">
                  <c:v>0</c:v>
                </c:pt>
                <c:pt idx="1">
                  <c:v>0.79964587111422081</c:v>
                </c:pt>
                <c:pt idx="2">
                  <c:v>1.5136153988947751</c:v>
                </c:pt>
                <c:pt idx="3">
                  <c:v>5.7117562222444344E-2</c:v>
                </c:pt>
                <c:pt idx="4">
                  <c:v>0</c:v>
                </c:pt>
                <c:pt idx="5">
                  <c:v>0.45694049777955476</c:v>
                </c:pt>
                <c:pt idx="6">
                  <c:v>0</c:v>
                </c:pt>
                <c:pt idx="7">
                  <c:v>0.32842598277905494</c:v>
                </c:pt>
                <c:pt idx="8">
                  <c:v>0.41410232611272146</c:v>
                </c:pt>
                <c:pt idx="9">
                  <c:v>0.54261684111322128</c:v>
                </c:pt>
                <c:pt idx="10">
                  <c:v>0.88532221444788728</c:v>
                </c:pt>
                <c:pt idx="11">
                  <c:v>0.3998229355571104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Oreperbrancheperabitante!$C$15:$C$27</c:f>
              <c:numCache>
                <c:formatCode>General</c:formatCode>
                <c:ptCount val="13"/>
                <c:pt idx="0">
                  <c:v>0</c:v>
                </c:pt>
                <c:pt idx="1">
                  <c:v>0.81121198522558591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0.15533846525596326</c:v>
                </c:pt>
                <c:pt idx="6">
                  <c:v>0.36245641893058095</c:v>
                </c:pt>
                <c:pt idx="7">
                  <c:v>0</c:v>
                </c:pt>
                <c:pt idx="8">
                  <c:v>0.37971624840346574</c:v>
                </c:pt>
                <c:pt idx="9">
                  <c:v>0.58683420207808346</c:v>
                </c:pt>
                <c:pt idx="10">
                  <c:v>0.20711795367461769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Oreperbrancheperabitante!$D$15:$D$27</c:f>
              <c:numCache>
                <c:formatCode>General</c:formatCode>
                <c:ptCount val="13"/>
                <c:pt idx="0">
                  <c:v>0</c:v>
                </c:pt>
                <c:pt idx="1">
                  <c:v>0.66565918249856071</c:v>
                </c:pt>
                <c:pt idx="2">
                  <c:v>0.68364997121473803</c:v>
                </c:pt>
                <c:pt idx="3">
                  <c:v>0</c:v>
                </c:pt>
                <c:pt idx="4">
                  <c:v>0</c:v>
                </c:pt>
                <c:pt idx="5">
                  <c:v>0.43177892918825561</c:v>
                </c:pt>
                <c:pt idx="6">
                  <c:v>0.1079447322970639</c:v>
                </c:pt>
                <c:pt idx="7">
                  <c:v>0.21588946459412781</c:v>
                </c:pt>
                <c:pt idx="8">
                  <c:v>0.73762233736326999</c:v>
                </c:pt>
                <c:pt idx="9">
                  <c:v>0.86355785837651122</c:v>
                </c:pt>
                <c:pt idx="10">
                  <c:v>0.8455670696603339</c:v>
                </c:pt>
                <c:pt idx="11">
                  <c:v>0.53972366148531947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Oreperbrancheperabitante!$E$15:$E$27</c:f>
              <c:numCache>
                <c:formatCode>General</c:formatCode>
                <c:ptCount val="13"/>
                <c:pt idx="0">
                  <c:v>0</c:v>
                </c:pt>
                <c:pt idx="1">
                  <c:v>0.91166013310237948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0.20056522928252349</c:v>
                </c:pt>
                <c:pt idx="6">
                  <c:v>0</c:v>
                </c:pt>
                <c:pt idx="7">
                  <c:v>0</c:v>
                </c:pt>
                <c:pt idx="8">
                  <c:v>0.71109490381985596</c:v>
                </c:pt>
                <c:pt idx="9">
                  <c:v>0.51052967453733245</c:v>
                </c:pt>
                <c:pt idx="10">
                  <c:v>0</c:v>
                </c:pt>
                <c:pt idx="11">
                  <c:v>0.20056522928252349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Oreperbrancheperabitante!$F$15:$F$27</c:f>
              <c:numCache>
                <c:formatCode>General</c:formatCode>
                <c:ptCount val="13"/>
                <c:pt idx="0">
                  <c:v>0</c:v>
                </c:pt>
                <c:pt idx="1">
                  <c:v>0.85088279089555419</c:v>
                </c:pt>
                <c:pt idx="2">
                  <c:v>0</c:v>
                </c:pt>
                <c:pt idx="3">
                  <c:v>0</c:v>
                </c:pt>
                <c:pt idx="4">
                  <c:v>0.89815405705641826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0.63816209317166561</c:v>
                </c:pt>
                <c:pt idx="9">
                  <c:v>0.89815405705641826</c:v>
                </c:pt>
                <c:pt idx="10">
                  <c:v>0.80361152473469011</c:v>
                </c:pt>
                <c:pt idx="11">
                  <c:v>0.23635633080432061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Oreperbrancheperabitante!$B$28:$B$38</c:f>
              <c:numCache>
                <c:formatCode>General</c:formatCode>
                <c:ptCount val="11"/>
                <c:pt idx="0">
                  <c:v>0.45694049777955476</c:v>
                </c:pt>
                <c:pt idx="1">
                  <c:v>0.71396952778055423</c:v>
                </c:pt>
                <c:pt idx="2">
                  <c:v>0.37126415444588823</c:v>
                </c:pt>
                <c:pt idx="3">
                  <c:v>0.34270537333466605</c:v>
                </c:pt>
                <c:pt idx="4">
                  <c:v>0.12851451500049976</c:v>
                </c:pt>
                <c:pt idx="5">
                  <c:v>0.95671916722594275</c:v>
                </c:pt>
                <c:pt idx="6">
                  <c:v>1.0852336822264426</c:v>
                </c:pt>
                <c:pt idx="7">
                  <c:v>0</c:v>
                </c:pt>
                <c:pt idx="8">
                  <c:v>1.0281161200039981</c:v>
                </c:pt>
                <c:pt idx="9">
                  <c:v>0.17135268666733303</c:v>
                </c:pt>
                <c:pt idx="10">
                  <c:v>0.18563207722294411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Oreperbrancheperabitante!$C$28:$C$38</c:f>
              <c:numCache>
                <c:formatCode>General</c:formatCode>
                <c:ptCount val="11"/>
                <c:pt idx="0">
                  <c:v>0.20711795367461769</c:v>
                </c:pt>
                <c:pt idx="1">
                  <c:v>0.25889744209327209</c:v>
                </c:pt>
                <c:pt idx="2">
                  <c:v>0.27615727156615694</c:v>
                </c:pt>
                <c:pt idx="3">
                  <c:v>0</c:v>
                </c:pt>
                <c:pt idx="4">
                  <c:v>0.27615727156615694</c:v>
                </c:pt>
                <c:pt idx="5">
                  <c:v>0.39697607787635059</c:v>
                </c:pt>
                <c:pt idx="6">
                  <c:v>0.20711795367461769</c:v>
                </c:pt>
                <c:pt idx="7">
                  <c:v>0</c:v>
                </c:pt>
                <c:pt idx="8">
                  <c:v>0</c:v>
                </c:pt>
                <c:pt idx="9">
                  <c:v>0.10355897683730884</c:v>
                </c:pt>
                <c:pt idx="10">
                  <c:v>0.15533846525596326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Oreperbrancheperabitante!$D$28:$D$38</c:f>
              <c:numCache>
                <c:formatCode>General</c:formatCode>
                <c:ptCount val="11"/>
                <c:pt idx="0">
                  <c:v>0.28785261945883706</c:v>
                </c:pt>
                <c:pt idx="1">
                  <c:v>0.64766839378238339</c:v>
                </c:pt>
                <c:pt idx="2">
                  <c:v>0.71963154864709267</c:v>
                </c:pt>
                <c:pt idx="3">
                  <c:v>0.68364997121473803</c:v>
                </c:pt>
                <c:pt idx="4">
                  <c:v>0.35981577432354633</c:v>
                </c:pt>
                <c:pt idx="5">
                  <c:v>0.55771445020149679</c:v>
                </c:pt>
                <c:pt idx="6">
                  <c:v>1.9430051813471501</c:v>
                </c:pt>
                <c:pt idx="7">
                  <c:v>0</c:v>
                </c:pt>
                <c:pt idx="8">
                  <c:v>0</c:v>
                </c:pt>
                <c:pt idx="9">
                  <c:v>0.21588946459412781</c:v>
                </c:pt>
                <c:pt idx="10">
                  <c:v>0.26986183074265974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Oreperbrancheperabitante!$E$28:$E$38</c:f>
              <c:numCache>
                <c:formatCode>General</c:formatCode>
                <c:ptCount val="11"/>
                <c:pt idx="0">
                  <c:v>0</c:v>
                </c:pt>
                <c:pt idx="1">
                  <c:v>0.38289725590299939</c:v>
                </c:pt>
                <c:pt idx="2">
                  <c:v>0.21879843194457108</c:v>
                </c:pt>
                <c:pt idx="3">
                  <c:v>0</c:v>
                </c:pt>
                <c:pt idx="4">
                  <c:v>0.10939921597228554</c:v>
                </c:pt>
                <c:pt idx="5">
                  <c:v>0.43759686388914215</c:v>
                </c:pt>
                <c:pt idx="6">
                  <c:v>0.34643085057890421</c:v>
                </c:pt>
                <c:pt idx="7">
                  <c:v>0</c:v>
                </c:pt>
                <c:pt idx="8">
                  <c:v>0.21879843194457108</c:v>
                </c:pt>
                <c:pt idx="9">
                  <c:v>0.10939921597228554</c:v>
                </c:pt>
                <c:pt idx="10">
                  <c:v>0.2917312425927614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Oreperbrancheperabitante!$F$28:$F$38</c:f>
              <c:numCache>
                <c:formatCode>General</c:formatCode>
                <c:ptCount val="11"/>
                <c:pt idx="0">
                  <c:v>0.14181379848259237</c:v>
                </c:pt>
                <c:pt idx="1">
                  <c:v>0.96906095629771449</c:v>
                </c:pt>
                <c:pt idx="2">
                  <c:v>0.56725519393036949</c:v>
                </c:pt>
                <c:pt idx="3">
                  <c:v>0.89815405705641826</c:v>
                </c:pt>
                <c:pt idx="4">
                  <c:v>0.73270462549339388</c:v>
                </c:pt>
                <c:pt idx="5">
                  <c:v>0.18908506464345648</c:v>
                </c:pt>
                <c:pt idx="6">
                  <c:v>1.205417287102035</c:v>
                </c:pt>
                <c:pt idx="7">
                  <c:v>0</c:v>
                </c:pt>
                <c:pt idx="8">
                  <c:v>0.94542532321728245</c:v>
                </c:pt>
                <c:pt idx="9">
                  <c:v>0.28362759696518475</c:v>
                </c:pt>
                <c:pt idx="10">
                  <c:v>0.54361956084993734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branca'!$A$2:$A$42</c:f>
              <c:strCache>
                <c:ptCount val="41"/>
                <c:pt idx="0">
                  <c:v>ONCOLOGIA</c:v>
                </c:pt>
                <c:pt idx="1">
                  <c:v>GENERICO AMBULATORIALE</c:v>
                </c:pt>
                <c:pt idx="2">
                  <c:v>NEFROLOGIA</c:v>
                </c:pt>
                <c:pt idx="3">
                  <c:v>ALLERGOLOGIA</c:v>
                </c:pt>
                <c:pt idx="4">
                  <c:v>ANATOMIA PATOLOGICA</c:v>
                </c:pt>
                <c:pt idx="5">
                  <c:v>CHIRURGIA MAXILLO FACCIALE</c:v>
                </c:pt>
                <c:pt idx="6">
                  <c:v>MALATTIE INFETTIVE</c:v>
                </c:pt>
                <c:pt idx="7">
                  <c:v>CHIRURGIA VASCOLARE</c:v>
                </c:pt>
                <c:pt idx="8">
                  <c:v>MEDICINA DEL LAVORO</c:v>
                </c:pt>
                <c:pt idx="9">
                  <c:v>AUDIOLOGIA</c:v>
                </c:pt>
                <c:pt idx="10">
                  <c:v>GASTROENTEROLOGIA</c:v>
                </c:pt>
                <c:pt idx="11">
                  <c:v>MEDICINA LEGALE</c:v>
                </c:pt>
                <c:pt idx="12">
                  <c:v>MEDICINA DELLO SPORT</c:v>
                </c:pt>
                <c:pt idx="13">
                  <c:v>UROLOGIA</c:v>
                </c:pt>
                <c:pt idx="14">
                  <c:v>ANESTESIOLOGIA E RIANIMAZIONE</c:v>
                </c:pt>
                <c:pt idx="15">
                  <c:v>IGIENE DEGLI ALIMENTI AREA B</c:v>
                </c:pt>
                <c:pt idx="16">
                  <c:v>REUMATOLOGIA</c:v>
                </c:pt>
                <c:pt idx="17">
                  <c:v>ODONTOIATRIA</c:v>
                </c:pt>
                <c:pt idx="18">
                  <c:v>ORTOPEDIA</c:v>
                </c:pt>
                <c:pt idx="19">
                  <c:v>PATOLOGIA CLINICA</c:v>
                </c:pt>
                <c:pt idx="20">
                  <c:v>CHIRURGIA GENERALE</c:v>
                </c:pt>
                <c:pt idx="21">
                  <c:v>IGIENE DEGLI ALLEVAMENTI AREA C</c:v>
                </c:pt>
                <c:pt idx="22">
                  <c:v>RADIOLOGIA</c:v>
                </c:pt>
                <c:pt idx="23">
                  <c:v>PSICHIATRIA</c:v>
                </c:pt>
                <c:pt idx="24">
                  <c:v>PEDIATRIA</c:v>
                </c:pt>
                <c:pt idx="25">
                  <c:v>OTORINOLARINGOIATRIA</c:v>
                </c:pt>
                <c:pt idx="26">
                  <c:v>PSICOTERAPIA PER PSICOLOGI</c:v>
                </c:pt>
                <c:pt idx="27">
                  <c:v>NEUROPSICHIATRIA INFANTILE</c:v>
                </c:pt>
                <c:pt idx="28">
                  <c:v>DERMATOLOGIA</c:v>
                </c:pt>
                <c:pt idx="29">
                  <c:v>NEUROLOGIA</c:v>
                </c:pt>
                <c:pt idx="30">
                  <c:v>OCULISTICA</c:v>
                </c:pt>
                <c:pt idx="31">
                  <c:v>OSTETRICIA E GINECOLOGIA</c:v>
                </c:pt>
                <c:pt idx="32">
                  <c:v>BIOLOGIA</c:v>
                </c:pt>
                <c:pt idx="33">
                  <c:v>FISIOCHINESITERAPIA</c:v>
                </c:pt>
                <c:pt idx="34">
                  <c:v>IGIENE E MEDICINA PREVENTIVA</c:v>
                </c:pt>
                <c:pt idx="35">
                  <c:v>GERIATRIA</c:v>
                </c:pt>
                <c:pt idx="36">
                  <c:v>PNEUMOLOGIA</c:v>
                </c:pt>
                <c:pt idx="37">
                  <c:v>CARDIOLOGIA</c:v>
                </c:pt>
                <c:pt idx="38">
                  <c:v>ENDOCRINOLOGIA</c:v>
                </c:pt>
                <c:pt idx="39">
                  <c:v>PSICOLOGIA PER PSICOLOGI</c:v>
                </c:pt>
                <c:pt idx="40">
                  <c:v>SANITA' ANIMALE AREA A</c:v>
                </c:pt>
              </c:strCache>
            </c:strRef>
          </c:cat>
          <c:val>
            <c:numRef>
              <c:f>'Specialisti per branca'!$B$2:$B$42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3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Veterinari'!$B$2:$B$8</c:f>
              <c:numCache>
                <c:formatCode>General</c:formatCode>
                <c:ptCount val="7"/>
                <c:pt idx="0">
                  <c:v>144</c:v>
                </c:pt>
                <c:pt idx="1">
                  <c:v>214</c:v>
                </c:pt>
                <c:pt idx="2">
                  <c:v>146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Veterinari'!$C$2:$C$8</c:f>
              <c:numCache>
                <c:formatCode>General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Veterinari'!$D$2:$D$8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42</c:v>
                </c:pt>
                <c:pt idx="3">
                  <c:v>0</c:v>
                </c:pt>
                <c:pt idx="4">
                  <c:v>36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Oreperbranca!$A$2:$A$42</c:f>
              <c:strCache>
                <c:ptCount val="41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ALLERGOLOGIA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MALATTIE INFETTIVE</c:v>
                </c:pt>
                <c:pt idx="8">
                  <c:v>ANATOMIA PATOLOGICA</c:v>
                </c:pt>
                <c:pt idx="9">
                  <c:v>MEDICINA DEL LAVORO</c:v>
                </c:pt>
                <c:pt idx="10">
                  <c:v>AUDIOLOGIA</c:v>
                </c:pt>
                <c:pt idx="11">
                  <c:v>REUMATOLOGIA</c:v>
                </c:pt>
                <c:pt idx="12">
                  <c:v>CHIRURGIA GENERALE</c:v>
                </c:pt>
                <c:pt idx="13">
                  <c:v>ORTOPEDIA</c:v>
                </c:pt>
                <c:pt idx="14">
                  <c:v>IGIENE DEGLI ALIMENTI AREA B</c:v>
                </c:pt>
                <c:pt idx="15">
                  <c:v>GASTROENTEROLOGIA</c:v>
                </c:pt>
                <c:pt idx="16">
                  <c:v>UROLOGIA</c:v>
                </c:pt>
                <c:pt idx="17">
                  <c:v>MEDICINA DELLO SPORT</c:v>
                </c:pt>
                <c:pt idx="18">
                  <c:v>ODONTOIATRIA</c:v>
                </c:pt>
                <c:pt idx="19">
                  <c:v>PEDIATRIA</c:v>
                </c:pt>
                <c:pt idx="20">
                  <c:v>PSICOTERAPIA PER PSICOLOGI</c:v>
                </c:pt>
                <c:pt idx="21">
                  <c:v>PATOLOGIA CLINICA</c:v>
                </c:pt>
                <c:pt idx="22">
                  <c:v>DERMATOLOGIA</c:v>
                </c:pt>
                <c:pt idx="23">
                  <c:v>ANESTESIOLOGIA E RIANIMAZIONE</c:v>
                </c:pt>
                <c:pt idx="24">
                  <c:v>OTORINOLARINGOIATRIA</c:v>
                </c:pt>
                <c:pt idx="25">
                  <c:v>IGIENE DEGLI ALLEVAMENTI AREA C</c:v>
                </c:pt>
                <c:pt idx="26">
                  <c:v>RADIOLOGIA</c:v>
                </c:pt>
                <c:pt idx="27">
                  <c:v>PSICHIATRIA</c:v>
                </c:pt>
                <c:pt idx="28">
                  <c:v>PNEUMOLOGIA</c:v>
                </c:pt>
                <c:pt idx="29">
                  <c:v>OCULISTICA</c:v>
                </c:pt>
                <c:pt idx="30">
                  <c:v>NEUROLOGIA</c:v>
                </c:pt>
                <c:pt idx="31">
                  <c:v>ENDOCRINOLOGIA</c:v>
                </c:pt>
                <c:pt idx="32">
                  <c:v>OSTETRICIA E GINECOLOGIA (con A.O.)</c:v>
                </c:pt>
                <c:pt idx="33">
                  <c:v>NEUROPSICHIATRIA INFANTILE</c:v>
                </c:pt>
                <c:pt idx="34">
                  <c:v>IGIENE E MEDICINA PREVENTIVA</c:v>
                </c:pt>
                <c:pt idx="35">
                  <c:v>GERIATRIA</c:v>
                </c:pt>
                <c:pt idx="36">
                  <c:v>CARDIOLOGIA</c:v>
                </c:pt>
                <c:pt idx="37">
                  <c:v>FISIOCHINESITERAPIA</c:v>
                </c:pt>
                <c:pt idx="38">
                  <c:v>BIOLOGIA</c:v>
                </c:pt>
                <c:pt idx="39">
                  <c:v>PSICOLOGIA PER PSICOLOGI</c:v>
                </c:pt>
                <c:pt idx="40">
                  <c:v>SANITA' ANIMALE AREA A</c:v>
                </c:pt>
              </c:strCache>
            </c:strRef>
          </c:cat>
          <c:val>
            <c:numRef>
              <c:f>Oreperbranca!$B$2:$B$42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16</c:v>
                </c:pt>
                <c:pt idx="4">
                  <c:v>24</c:v>
                </c:pt>
                <c:pt idx="5">
                  <c:v>27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44</c:v>
                </c:pt>
                <c:pt idx="11">
                  <c:v>48</c:v>
                </c:pt>
                <c:pt idx="12">
                  <c:v>62.5</c:v>
                </c:pt>
                <c:pt idx="13">
                  <c:v>66</c:v>
                </c:pt>
                <c:pt idx="14">
                  <c:v>72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95</c:v>
                </c:pt>
                <c:pt idx="21">
                  <c:v>100</c:v>
                </c:pt>
                <c:pt idx="22">
                  <c:v>111</c:v>
                </c:pt>
                <c:pt idx="23">
                  <c:v>114</c:v>
                </c:pt>
                <c:pt idx="24">
                  <c:v>118</c:v>
                </c:pt>
                <c:pt idx="25">
                  <c:v>120</c:v>
                </c:pt>
                <c:pt idx="26">
                  <c:v>132</c:v>
                </c:pt>
                <c:pt idx="27">
                  <c:v>133</c:v>
                </c:pt>
                <c:pt idx="28">
                  <c:v>153</c:v>
                </c:pt>
                <c:pt idx="29">
                  <c:v>155</c:v>
                </c:pt>
                <c:pt idx="30">
                  <c:v>158</c:v>
                </c:pt>
                <c:pt idx="31">
                  <c:v>167</c:v>
                </c:pt>
                <c:pt idx="32">
                  <c:v>169</c:v>
                </c:pt>
                <c:pt idx="33">
                  <c:v>186</c:v>
                </c:pt>
                <c:pt idx="34">
                  <c:v>215</c:v>
                </c:pt>
                <c:pt idx="35">
                  <c:v>226</c:v>
                </c:pt>
                <c:pt idx="36">
                  <c:v>233</c:v>
                </c:pt>
                <c:pt idx="37">
                  <c:v>235</c:v>
                </c:pt>
                <c:pt idx="38">
                  <c:v>244</c:v>
                </c:pt>
                <c:pt idx="39">
                  <c:v>304</c:v>
                </c:pt>
                <c:pt idx="40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9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5"/>
              <c:layout>
                <c:manualLayout>
                  <c:x val="1.8207763143036064E-3"/>
                  <c:y val="-9.379668450534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5-4719-8DE3-5052044749D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OretotaliArticolazioni!$A$8:$A$20</c:f>
              <c:strCache>
                <c:ptCount val="13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Centrale Operativa Screening</c:v>
                </c:pt>
                <c:pt idx="9">
                  <c:v>Dipartimenti</c:v>
                </c:pt>
                <c:pt idx="10">
                  <c:v>DSM</c:v>
                </c:pt>
                <c:pt idx="11">
                  <c:v>PAV</c:v>
                </c:pt>
                <c:pt idx="12">
                  <c:v>SA presso A.O. "Rummo"</c:v>
                </c:pt>
              </c:strCache>
            </c:strRef>
          </c:cat>
          <c:val>
            <c:numRef>
              <c:f>OretotaliArticolazioni!$B$8:$B$20</c:f>
              <c:numCache>
                <c:formatCode>General</c:formatCode>
                <c:ptCount val="13"/>
                <c:pt idx="0">
                  <c:v>1051</c:v>
                </c:pt>
                <c:pt idx="1">
                  <c:v>339</c:v>
                </c:pt>
                <c:pt idx="2">
                  <c:v>1049.5</c:v>
                </c:pt>
                <c:pt idx="3">
                  <c:v>525</c:v>
                </c:pt>
                <c:pt idx="4">
                  <c:v>626</c:v>
                </c:pt>
                <c:pt idx="5">
                  <c:v>84</c:v>
                </c:pt>
                <c:pt idx="6">
                  <c:v>719</c:v>
                </c:pt>
                <c:pt idx="7">
                  <c:v>22</c:v>
                </c:pt>
                <c:pt idx="8">
                  <c:v>12</c:v>
                </c:pt>
                <c:pt idx="9">
                  <c:v>161</c:v>
                </c:pt>
                <c:pt idx="10">
                  <c:v>228</c:v>
                </c:pt>
                <c:pt idx="11">
                  <c:v>270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OretotaliArticolazioni!$A$33:$A$38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OretotaliArticolazioni!$D$33:$D$38</c:f>
              <c:numCache>
                <c:formatCode>0.00</c:formatCode>
                <c:ptCount val="6"/>
                <c:pt idx="0">
                  <c:v>1.2770133199957538</c:v>
                </c:pt>
                <c:pt idx="1">
                  <c:v>3.2754548446431206</c:v>
                </c:pt>
                <c:pt idx="2">
                  <c:v>1.015021331170705</c:v>
                </c:pt>
                <c:pt idx="3">
                  <c:v>2.0020990189368013</c:v>
                </c:pt>
                <c:pt idx="4">
                  <c:v>1.2952877039447357</c:v>
                </c:pt>
                <c:pt idx="5">
                  <c:v>1.0600317208564631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6471605900343575"/>
                  <c:y val="1.8628168994223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2.8554651737143479E-2"/>
                  <c:y val="5.94600084958921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OretotaliArticolazioni!$A$54:$A$57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OretotaliArticolazioni!$B$54:$B$57</c:f>
              <c:numCache>
                <c:formatCode>General</c:formatCode>
                <c:ptCount val="4"/>
                <c:pt idx="0">
                  <c:v>3586.5</c:v>
                </c:pt>
                <c:pt idx="1">
                  <c:v>998</c:v>
                </c:pt>
                <c:pt idx="2">
                  <c:v>339</c:v>
                </c:pt>
                <c:pt idx="3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OreperbrancheB1!$A$2:$A$37</c:f>
              <c:strCache>
                <c:ptCount val="36"/>
                <c:pt idx="0">
                  <c:v>ANATOMIA PATOLOGICA</c:v>
                </c:pt>
                <c:pt idx="1">
                  <c:v>ANESTESIOLOGIA E RIANIMAZIONE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GENERICO AMBULATORIALE</c:v>
                </c:pt>
                <c:pt idx="5">
                  <c:v>MEDICINA LEGALE</c:v>
                </c:pt>
                <c:pt idx="6">
                  <c:v>ONCOLOGIA</c:v>
                </c:pt>
                <c:pt idx="7">
                  <c:v>PSICOTERAPIA PER PSICOLOGI</c:v>
                </c:pt>
                <c:pt idx="8">
                  <c:v>MALATTIE INFETTIVE</c:v>
                </c:pt>
                <c:pt idx="9">
                  <c:v>ALLERGOLOGIA</c:v>
                </c:pt>
                <c:pt idx="10">
                  <c:v>GASTROENTEROLOGIA</c:v>
                </c:pt>
                <c:pt idx="11">
                  <c:v>PEDIATRIA</c:v>
                </c:pt>
                <c:pt idx="12">
                  <c:v>REUMATOLOGIA</c:v>
                </c:pt>
                <c:pt idx="13">
                  <c:v>UROLOGIA</c:v>
                </c:pt>
                <c:pt idx="14">
                  <c:v>BIOLOGIA</c:v>
                </c:pt>
                <c:pt idx="15">
                  <c:v>CHIRURGIA GENERALE</c:v>
                </c:pt>
                <c:pt idx="16">
                  <c:v>NEFROLOGIA</c:v>
                </c:pt>
                <c:pt idx="17">
                  <c:v>PATOLOGIA CLINICA</c:v>
                </c:pt>
                <c:pt idx="18">
                  <c:v>OTORINOLARINGOIATRIA</c:v>
                </c:pt>
                <c:pt idx="19">
                  <c:v>ODONTOIATRIA</c:v>
                </c:pt>
                <c:pt idx="20">
                  <c:v>NEUROLOGIA</c:v>
                </c:pt>
                <c:pt idx="21">
                  <c:v>DERMATOLOGIA</c:v>
                </c:pt>
                <c:pt idx="22">
                  <c:v>MEDICINA DELLO SPORT</c:v>
                </c:pt>
                <c:pt idx="23">
                  <c:v>ORTOPEDIA</c:v>
                </c:pt>
                <c:pt idx="24">
                  <c:v>AUDIOLOGIA</c:v>
                </c:pt>
                <c:pt idx="25">
                  <c:v>NEUROPSICHIATRIA INFANTILE</c:v>
                </c:pt>
                <c:pt idx="26">
                  <c:v>ENDOCRINOLOGIA</c:v>
                </c:pt>
                <c:pt idx="27">
                  <c:v>CARDIOLOGIA</c:v>
                </c:pt>
                <c:pt idx="28">
                  <c:v>OSTETRICIA E GINECOLOGIA</c:v>
                </c:pt>
                <c:pt idx="29">
                  <c:v>GERIATRIA</c:v>
                </c:pt>
                <c:pt idx="30">
                  <c:v>OCULISTICA</c:v>
                </c:pt>
                <c:pt idx="31">
                  <c:v>PNEUMOLOGIA</c:v>
                </c:pt>
                <c:pt idx="32">
                  <c:v>RADIOLOGIA</c:v>
                </c:pt>
                <c:pt idx="33">
                  <c:v>PSICOLOGIA PER PSICOLOGI</c:v>
                </c:pt>
                <c:pt idx="34">
                  <c:v>FISIOCHINESITERAPIA</c:v>
                </c:pt>
                <c:pt idx="35">
                  <c:v>IGIENE E MEDICINA PREVENTIVA</c:v>
                </c:pt>
              </c:strCache>
            </c:strRef>
          </c:cat>
          <c:val>
            <c:numRef>
              <c:f>OreperbrancheB1!$B$2:$B$37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16</c:v>
                </c:pt>
                <c:pt idx="15">
                  <c:v>21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29</c:v>
                </c:pt>
                <c:pt idx="22">
                  <c:v>32</c:v>
                </c:pt>
                <c:pt idx="23">
                  <c:v>32</c:v>
                </c:pt>
                <c:pt idx="24">
                  <c:v>38</c:v>
                </c:pt>
                <c:pt idx="25">
                  <c:v>38</c:v>
                </c:pt>
                <c:pt idx="26">
                  <c:v>44</c:v>
                </c:pt>
                <c:pt idx="27">
                  <c:v>49</c:v>
                </c:pt>
                <c:pt idx="28">
                  <c:v>50</c:v>
                </c:pt>
                <c:pt idx="29">
                  <c:v>56</c:v>
                </c:pt>
                <c:pt idx="30">
                  <c:v>62</c:v>
                </c:pt>
                <c:pt idx="31">
                  <c:v>67</c:v>
                </c:pt>
                <c:pt idx="32">
                  <c:v>72</c:v>
                </c:pt>
                <c:pt idx="33">
                  <c:v>76</c:v>
                </c:pt>
                <c:pt idx="34">
                  <c:v>82</c:v>
                </c:pt>
                <c:pt idx="3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OreperbrancheB2!$A$2:$A$37</c:f>
              <c:strCache>
                <c:ptCount val="36"/>
                <c:pt idx="0">
                  <c:v>NEFROLOGIA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ANESTESIOLOGIA E RIANIMAZIONE</c:v>
                </c:pt>
                <c:pt idx="4">
                  <c:v>AUDIOLOGIA</c:v>
                </c:pt>
                <c:pt idx="5">
                  <c:v>BIOLOGIIA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ODONTOIATRIA</c:v>
                </c:pt>
                <c:pt idx="13">
                  <c:v>ONCOLOGIA</c:v>
                </c:pt>
                <c:pt idx="14">
                  <c:v>PATOLOGIA CLINICA</c:v>
                </c:pt>
                <c:pt idx="15">
                  <c:v>RADIOLOGIA</c:v>
                </c:pt>
                <c:pt idx="16">
                  <c:v>PSICOTERAPIA PER PSICOLOGI</c:v>
                </c:pt>
                <c:pt idx="17">
                  <c:v>REUMATOLOGIA</c:v>
                </c:pt>
                <c:pt idx="18">
                  <c:v>CHIRURGIA GENERALE</c:v>
                </c:pt>
                <c:pt idx="19">
                  <c:v>MEDICINA DELLO SPORT</c:v>
                </c:pt>
                <c:pt idx="20">
                  <c:v>UROLOGIA</c:v>
                </c:pt>
                <c:pt idx="21">
                  <c:v>DERMATOLOGIA</c:v>
                </c:pt>
                <c:pt idx="22">
                  <c:v>PSICOLOGIA PER PSICOLOGI</c:v>
                </c:pt>
                <c:pt idx="23">
                  <c:v>ORTOPEDIA</c:v>
                </c:pt>
                <c:pt idx="24">
                  <c:v>OCULISTICA</c:v>
                </c:pt>
                <c:pt idx="25">
                  <c:v>OSTETRICIA E GINECOLOGIA</c:v>
                </c:pt>
                <c:pt idx="26">
                  <c:v>FISIOCHINESITERAPIA</c:v>
                </c:pt>
                <c:pt idx="27">
                  <c:v>OTORINOLARINGOIATRIA</c:v>
                </c:pt>
                <c:pt idx="28">
                  <c:v>PEDIATRIA</c:v>
                </c:pt>
                <c:pt idx="29">
                  <c:v>ENDOCRINOLOGIA</c:v>
                </c:pt>
                <c:pt idx="30">
                  <c:v>MEDICINA LEGALE</c:v>
                </c:pt>
                <c:pt idx="31">
                  <c:v>NEUROLOGIA</c:v>
                </c:pt>
                <c:pt idx="32">
                  <c:v>PNEUMOLOGIA</c:v>
                </c:pt>
                <c:pt idx="33">
                  <c:v>CARDIOLOGIA</c:v>
                </c:pt>
                <c:pt idx="34">
                  <c:v>NEUROPSICHIATRIA INFANTILE</c:v>
                </c:pt>
                <c:pt idx="35">
                  <c:v>GERIATRIA</c:v>
                </c:pt>
              </c:strCache>
            </c:strRef>
          </c:cat>
          <c:val>
            <c:numRef>
              <c:f>OreperbrancheB2!$B$2:$B$37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32</c:v>
                </c:pt>
                <c:pt idx="34">
                  <c:v>34</c:v>
                </c:pt>
                <c:pt idx="3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OreperbrancheMS!$A$2:$A$37</c:f>
              <c:strCache>
                <c:ptCount val="36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RADIOLOGIA</c:v>
                </c:pt>
                <c:pt idx="7">
                  <c:v>AUDIOLOGIA</c:v>
                </c:pt>
                <c:pt idx="8">
                  <c:v>CHIRURGIA MAXILLO FACCIALE</c:v>
                </c:pt>
                <c:pt idx="9">
                  <c:v>CHIRURGIA VASCOLARE</c:v>
                </c:pt>
                <c:pt idx="10">
                  <c:v>MEDICINA LEGALE</c:v>
                </c:pt>
                <c:pt idx="11">
                  <c:v>NEFROLOGIA</c:v>
                </c:pt>
                <c:pt idx="12">
                  <c:v>REUMATOLOGIA</c:v>
                </c:pt>
                <c:pt idx="13">
                  <c:v>UROLOGIA</c:v>
                </c:pt>
                <c:pt idx="14">
                  <c:v>ORTOPEDIA</c:v>
                </c:pt>
                <c:pt idx="15">
                  <c:v>CHIRURGIA GENERALE</c:v>
                </c:pt>
                <c:pt idx="16">
                  <c:v>DERMATOLOGIA</c:v>
                </c:pt>
                <c:pt idx="17">
                  <c:v>PEDIATRIA</c:v>
                </c:pt>
                <c:pt idx="18">
                  <c:v>GASTROENTEROLOGIA</c:v>
                </c:pt>
                <c:pt idx="19">
                  <c:v>MEDICINA DELLO SPORT</c:v>
                </c:pt>
                <c:pt idx="20">
                  <c:v>ENDOCRINOLOGIA</c:v>
                </c:pt>
                <c:pt idx="21">
                  <c:v>ODONTOIATRIA</c:v>
                </c:pt>
                <c:pt idx="22">
                  <c:v>PNEUMOLOGIA</c:v>
                </c:pt>
                <c:pt idx="23">
                  <c:v>OSTETRICIA E GINECOLOGIA</c:v>
                </c:pt>
                <c:pt idx="24">
                  <c:v>GERIATRIA</c:v>
                </c:pt>
                <c:pt idx="25">
                  <c:v>ANATOMIA PATOLOGICA</c:v>
                </c:pt>
                <c:pt idx="26">
                  <c:v>IGIENE E MEDICINA PREVENTIVA</c:v>
                </c:pt>
                <c:pt idx="27">
                  <c:v>PATOLOGIA CLINICA</c:v>
                </c:pt>
                <c:pt idx="28">
                  <c:v>OTORINOLARINGOIATRIA</c:v>
                </c:pt>
                <c:pt idx="29">
                  <c:v>NEUROLOGIA</c:v>
                </c:pt>
                <c:pt idx="30">
                  <c:v>OCULISTICA</c:v>
                </c:pt>
                <c:pt idx="31">
                  <c:v>NEUROPSICHIATRIA INFANTILE</c:v>
                </c:pt>
                <c:pt idx="32">
                  <c:v>FISIOCHINESITERAPIA</c:v>
                </c:pt>
                <c:pt idx="33">
                  <c:v>CARDIOLOGIA</c:v>
                </c:pt>
                <c:pt idx="34">
                  <c:v>PSICOLOGIA PER PSICOLOGI</c:v>
                </c:pt>
                <c:pt idx="35">
                  <c:v>BIOLOGIA</c:v>
                </c:pt>
              </c:strCache>
            </c:strRef>
          </c:cat>
          <c:val>
            <c:numRef>
              <c:f>OreperbrancheMS!$B$2:$B$37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16</c:v>
                </c:pt>
                <c:pt idx="15">
                  <c:v>16.5</c:v>
                </c:pt>
                <c:pt idx="16">
                  <c:v>20</c:v>
                </c:pt>
                <c:pt idx="17">
                  <c:v>20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30</c:v>
                </c:pt>
                <c:pt idx="22">
                  <c:v>31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40</c:v>
                </c:pt>
                <c:pt idx="29">
                  <c:v>41</c:v>
                </c:pt>
                <c:pt idx="30">
                  <c:v>47</c:v>
                </c:pt>
                <c:pt idx="31">
                  <c:v>48</c:v>
                </c:pt>
                <c:pt idx="32">
                  <c:v>59</c:v>
                </c:pt>
                <c:pt idx="33">
                  <c:v>60</c:v>
                </c:pt>
                <c:pt idx="34">
                  <c:v>108</c:v>
                </c:pt>
                <c:pt idx="35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OreperbrancheTT!$A$2:$A$37</c:f>
              <c:strCache>
                <c:ptCount val="36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CHIRURGIA MAXILLO FACCIALE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IGIENE E MEDICINA PREVENTIVA</c:v>
                </c:pt>
                <c:pt idx="7">
                  <c:v>MALATTIE INFETTIVE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ORTOPEDIA</c:v>
                </c:pt>
                <c:pt idx="11">
                  <c:v>PATOLOGIA CLINICA</c:v>
                </c:pt>
                <c:pt idx="12">
                  <c:v>PSICOTERAPIA PER PSICOLOGI</c:v>
                </c:pt>
                <c:pt idx="13">
                  <c:v>NEFROLOGIA</c:v>
                </c:pt>
                <c:pt idx="14">
                  <c:v>OCULISTICA</c:v>
                </c:pt>
                <c:pt idx="15">
                  <c:v>REUMATOLOGIA</c:v>
                </c:pt>
                <c:pt idx="16">
                  <c:v>PEDIATRIA</c:v>
                </c:pt>
                <c:pt idx="17">
                  <c:v>MEDICINA DELLO SPORT</c:v>
                </c:pt>
                <c:pt idx="18">
                  <c:v>ODONTOIATRIA</c:v>
                </c:pt>
                <c:pt idx="19">
                  <c:v>OTORINOLARINGOIATRIA</c:v>
                </c:pt>
                <c:pt idx="20">
                  <c:v>ALLERGOLOGIA</c:v>
                </c:pt>
                <c:pt idx="21">
                  <c:v>CHIRURGIA GENERALE</c:v>
                </c:pt>
                <c:pt idx="22">
                  <c:v>RADIOLOGIA</c:v>
                </c:pt>
                <c:pt idx="23">
                  <c:v>UROLOGIA</c:v>
                </c:pt>
                <c:pt idx="24">
                  <c:v>DERMATOLOGIA</c:v>
                </c:pt>
                <c:pt idx="25">
                  <c:v>PSICOLOGIA PER PSICOLOGI</c:v>
                </c:pt>
                <c:pt idx="26">
                  <c:v>OSTETRICIA E GINECOLOGIA</c:v>
                </c:pt>
                <c:pt idx="27">
                  <c:v>PNEUMOLOGIA</c:v>
                </c:pt>
                <c:pt idx="28">
                  <c:v>NEUROPSICHIATRIA INFANTILE</c:v>
                </c:pt>
                <c:pt idx="29">
                  <c:v>ENDOCRINOLOGIA</c:v>
                </c:pt>
                <c:pt idx="30">
                  <c:v>CARDIOLOGIA</c:v>
                </c:pt>
                <c:pt idx="31">
                  <c:v>NEUROLOGIA</c:v>
                </c:pt>
                <c:pt idx="32">
                  <c:v>FISIOCHINESITERAPIA</c:v>
                </c:pt>
                <c:pt idx="33">
                  <c:v>GASTROENTEROLOGIA</c:v>
                </c:pt>
                <c:pt idx="34">
                  <c:v>GERIATRIA</c:v>
                </c:pt>
                <c:pt idx="35">
                  <c:v>ANESTESIOLOGIA E RIANIMAZIONE</c:v>
                </c:pt>
              </c:strCache>
            </c:strRef>
          </c:cat>
          <c:val>
            <c:numRef>
              <c:f>OreperbrancheTT!$B$2:$B$37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6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21</c:v>
                </c:pt>
                <c:pt idx="27">
                  <c:v>24</c:v>
                </c:pt>
                <c:pt idx="28">
                  <c:v>28</c:v>
                </c:pt>
                <c:pt idx="29">
                  <c:v>33</c:v>
                </c:pt>
                <c:pt idx="30">
                  <c:v>35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50</c:v>
                </c:pt>
                <c:pt idx="3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15</xdr:col>
      <xdr:colOff>219074</xdr:colOff>
      <xdr:row>34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66674</xdr:rowOff>
    </xdr:from>
    <xdr:to>
      <xdr:col>20</xdr:col>
      <xdr:colOff>9525</xdr:colOff>
      <xdr:row>41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31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9523</xdr:rowOff>
    </xdr:from>
    <xdr:to>
      <xdr:col>21</xdr:col>
      <xdr:colOff>590550</xdr:colOff>
      <xdr:row>42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323850</xdr:colOff>
      <xdr:row>38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18</xdr:col>
      <xdr:colOff>0</xdr:colOff>
      <xdr:row>38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108855</xdr:rowOff>
    </xdr:from>
    <xdr:to>
      <xdr:col>18</xdr:col>
      <xdr:colOff>9524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uttitalia.it/campania/35-cusano-mutri/" TargetMode="External"/><Relationship Id="rId21" Type="http://schemas.openxmlformats.org/officeDocument/2006/relationships/hyperlink" Target="http://www.tuttitalia.it/campania/98-cautano/" TargetMode="External"/><Relationship Id="rId42" Type="http://schemas.openxmlformats.org/officeDocument/2006/relationships/hyperlink" Target="http://www.tuttitalia.it/campania/96-montefalcone-di-val-fortore/" TargetMode="External"/><Relationship Id="rId47" Type="http://schemas.openxmlformats.org/officeDocument/2006/relationships/hyperlink" Target="http://www.tuttitalia.it/campania/97-pannarano/" TargetMode="External"/><Relationship Id="rId63" Type="http://schemas.openxmlformats.org/officeDocument/2006/relationships/hyperlink" Target="http://www.tuttitalia.it/campania/37-san-lupo/" TargetMode="External"/><Relationship Id="rId68" Type="http://schemas.openxmlformats.org/officeDocument/2006/relationships/hyperlink" Target="http://www.tuttitalia.it/campania/94-san-salvatore-telesino/" TargetMode="External"/><Relationship Id="rId16" Type="http://schemas.openxmlformats.org/officeDocument/2006/relationships/hyperlink" Target="http://www.tuttitalia.it/campania/97-castelfranco-in-miscano/" TargetMode="External"/><Relationship Id="rId11" Type="http://schemas.openxmlformats.org/officeDocument/2006/relationships/hyperlink" Target="http://www.tuttitalia.it/campania/16-buonalbergo/" TargetMode="External"/><Relationship Id="rId24" Type="http://schemas.openxmlformats.org/officeDocument/2006/relationships/hyperlink" Target="http://www.tuttitalia.it/campania/33-circello/" TargetMode="External"/><Relationship Id="rId32" Type="http://schemas.openxmlformats.org/officeDocument/2006/relationships/hyperlink" Target="http://www.tuttitalia.it/campania/52-forchia/" TargetMode="External"/><Relationship Id="rId37" Type="http://schemas.openxmlformats.org/officeDocument/2006/relationships/hyperlink" Target="http://www.tuttitalia.it/campania/45-guardia-sanframondi/" TargetMode="External"/><Relationship Id="rId40" Type="http://schemas.openxmlformats.org/officeDocument/2006/relationships/hyperlink" Target="http://www.tuttitalia.it/campania/80-moiano/" TargetMode="External"/><Relationship Id="rId45" Type="http://schemas.openxmlformats.org/officeDocument/2006/relationships/hyperlink" Target="http://www.tuttitalia.it/campania/63-paduli/" TargetMode="External"/><Relationship Id="rId53" Type="http://schemas.openxmlformats.org/officeDocument/2006/relationships/hyperlink" Target="http://www.tuttitalia.it/campania/12-ponte/" TargetMode="External"/><Relationship Id="rId58" Type="http://schemas.openxmlformats.org/officeDocument/2006/relationships/hyperlink" Target="http://www.tuttitalia.it/campania/94-san-giorgio-del-sannio/" TargetMode="External"/><Relationship Id="rId66" Type="http://schemas.openxmlformats.org/officeDocument/2006/relationships/hyperlink" Target="http://www.tuttitalia.it/campania/63-san-nazzaro/" TargetMode="External"/><Relationship Id="rId74" Type="http://schemas.openxmlformats.org/officeDocument/2006/relationships/hyperlink" Target="http://www.tuttitalia.it/campania/42-solopaca/" TargetMode="External"/><Relationship Id="rId79" Type="http://schemas.openxmlformats.org/officeDocument/2006/relationships/printerSettings" Target="../printerSettings/printerSettings4.bin"/><Relationship Id="rId5" Type="http://schemas.openxmlformats.org/officeDocument/2006/relationships/hyperlink" Target="http://www.tuttitalia.it/campania/43-arpaia/" TargetMode="External"/><Relationship Id="rId61" Type="http://schemas.openxmlformats.org/officeDocument/2006/relationships/hyperlink" Target="http://www.tuttitalia.it/campania/95-san-lorenzello/" TargetMode="External"/><Relationship Id="rId19" Type="http://schemas.openxmlformats.org/officeDocument/2006/relationships/hyperlink" Target="http://www.tuttitalia.it/campania/98-castelvenere/" TargetMode="External"/><Relationship Id="rId14" Type="http://schemas.openxmlformats.org/officeDocument/2006/relationships/hyperlink" Target="http://www.tuttitalia.it/campania/58-campoli-del-monte-taburno/" TargetMode="External"/><Relationship Id="rId22" Type="http://schemas.openxmlformats.org/officeDocument/2006/relationships/hyperlink" Target="http://www.tuttitalia.it/campania/31-ceppaloni/" TargetMode="External"/><Relationship Id="rId27" Type="http://schemas.openxmlformats.org/officeDocument/2006/relationships/hyperlink" Target="http://www.tuttitalia.it/campania/59-dugenta/" TargetMode="External"/><Relationship Id="rId30" Type="http://schemas.openxmlformats.org/officeDocument/2006/relationships/hyperlink" Target="http://www.tuttitalia.it/campania/65-foglianise/" TargetMode="External"/><Relationship Id="rId35" Type="http://schemas.openxmlformats.org/officeDocument/2006/relationships/hyperlink" Target="http://www.tuttitalia.it/campania/66-frasso-telesino/" TargetMode="External"/><Relationship Id="rId43" Type="http://schemas.openxmlformats.org/officeDocument/2006/relationships/hyperlink" Target="http://www.tuttitalia.it/campania/80-montesarchio/" TargetMode="External"/><Relationship Id="rId48" Type="http://schemas.openxmlformats.org/officeDocument/2006/relationships/hyperlink" Target="http://www.tuttitalia.it/campania/52-paolisi/" TargetMode="External"/><Relationship Id="rId56" Type="http://schemas.openxmlformats.org/officeDocument/2006/relationships/hyperlink" Target="http://www.tuttitalia.it/campania/90-reino/" TargetMode="External"/><Relationship Id="rId64" Type="http://schemas.openxmlformats.org/officeDocument/2006/relationships/hyperlink" Target="http://www.tuttitalia.it/campania/45-san-marco-dei-cavoti/" TargetMode="External"/><Relationship Id="rId69" Type="http://schemas.openxmlformats.org/officeDocument/2006/relationships/hyperlink" Target="http://www.tuttitalia.it/campania/14-sant-agata-de-goti/" TargetMode="External"/><Relationship Id="rId77" Type="http://schemas.openxmlformats.org/officeDocument/2006/relationships/hyperlink" Target="http://www.tuttitalia.it/campania/35-torrecuso/" TargetMode="External"/><Relationship Id="rId8" Type="http://schemas.openxmlformats.org/officeDocument/2006/relationships/hyperlink" Target="http://www.tuttitalia.it/campania/77-benevento/" TargetMode="External"/><Relationship Id="rId51" Type="http://schemas.openxmlformats.org/officeDocument/2006/relationships/hyperlink" Target="http://www.tuttitalia.it/campania/29-pietraroja/" TargetMode="External"/><Relationship Id="rId72" Type="http://schemas.openxmlformats.org/officeDocument/2006/relationships/hyperlink" Target="http://www.tuttitalia.it/campania/61-santa-croce-del-sannio/" TargetMode="External"/><Relationship Id="rId3" Type="http://schemas.openxmlformats.org/officeDocument/2006/relationships/hyperlink" Target="http://www.tuttitalia.it/campania/41-apice/" TargetMode="External"/><Relationship Id="rId12" Type="http://schemas.openxmlformats.org/officeDocument/2006/relationships/hyperlink" Target="http://www.tuttitalia.it/campania/64-calvi/" TargetMode="External"/><Relationship Id="rId17" Type="http://schemas.openxmlformats.org/officeDocument/2006/relationships/hyperlink" Target="http://www.tuttitalia.it/campania/56-castelpagano/" TargetMode="External"/><Relationship Id="rId25" Type="http://schemas.openxmlformats.org/officeDocument/2006/relationships/hyperlink" Target="http://www.tuttitalia.it/campania/66-colle-sannita/" TargetMode="External"/><Relationship Id="rId33" Type="http://schemas.openxmlformats.org/officeDocument/2006/relationships/hyperlink" Target="http://www.tuttitalia.it/campania/14-fragneto-l-abate/" TargetMode="External"/><Relationship Id="rId38" Type="http://schemas.openxmlformats.org/officeDocument/2006/relationships/hyperlink" Target="http://www.tuttitalia.it/campania/48-limatola/" TargetMode="External"/><Relationship Id="rId46" Type="http://schemas.openxmlformats.org/officeDocument/2006/relationships/hyperlink" Target="http://www.tuttitalia.it/campania/58-pago-veiano/" TargetMode="External"/><Relationship Id="rId59" Type="http://schemas.openxmlformats.org/officeDocument/2006/relationships/hyperlink" Target="http://www.tuttitalia.it/campania/24-san-giorgio-la-molara/" TargetMode="External"/><Relationship Id="rId67" Type="http://schemas.openxmlformats.org/officeDocument/2006/relationships/hyperlink" Target="http://www.tuttitalia.it/campania/31-san-nicola-manfredi/" TargetMode="External"/><Relationship Id="rId20" Type="http://schemas.openxmlformats.org/officeDocument/2006/relationships/hyperlink" Target="http://www.tuttitalia.it/campania/49-castelvetere-in-val-fortore/" TargetMode="External"/><Relationship Id="rId41" Type="http://schemas.openxmlformats.org/officeDocument/2006/relationships/hyperlink" Target="http://www.tuttitalia.it/campania/32-molinara/" TargetMode="External"/><Relationship Id="rId54" Type="http://schemas.openxmlformats.org/officeDocument/2006/relationships/hyperlink" Target="http://www.tuttitalia.it/campania/95-pontelandolfo/" TargetMode="External"/><Relationship Id="rId62" Type="http://schemas.openxmlformats.org/officeDocument/2006/relationships/hyperlink" Target="http://www.tuttitalia.it/campania/98-san-lorenzo-maggiore/" TargetMode="External"/><Relationship Id="rId70" Type="http://schemas.openxmlformats.org/officeDocument/2006/relationships/hyperlink" Target="http://www.tuttitalia.it/campania/95-sant-angelo-a-cupolo/" TargetMode="External"/><Relationship Id="rId75" Type="http://schemas.openxmlformats.org/officeDocument/2006/relationships/hyperlink" Target="http://www.tuttitalia.it/campania/31-telese-terme/" TargetMode="External"/><Relationship Id="rId1" Type="http://schemas.openxmlformats.org/officeDocument/2006/relationships/hyperlink" Target="http://www.tuttitalia.it/campania/64-airola/" TargetMode="External"/><Relationship Id="rId6" Type="http://schemas.openxmlformats.org/officeDocument/2006/relationships/hyperlink" Target="http://www.tuttitalia.it/campania/53-arpaise/" TargetMode="External"/><Relationship Id="rId15" Type="http://schemas.openxmlformats.org/officeDocument/2006/relationships/hyperlink" Target="http://www.tuttitalia.it/campania/58-casalduni/" TargetMode="External"/><Relationship Id="rId23" Type="http://schemas.openxmlformats.org/officeDocument/2006/relationships/hyperlink" Target="http://www.tuttitalia.it/campania/50-cerreto-sannita/" TargetMode="External"/><Relationship Id="rId28" Type="http://schemas.openxmlformats.org/officeDocument/2006/relationships/hyperlink" Target="http://www.tuttitalia.it/campania/53-durazzano/" TargetMode="External"/><Relationship Id="rId36" Type="http://schemas.openxmlformats.org/officeDocument/2006/relationships/hyperlink" Target="http://www.tuttitalia.it/campania/57-ginestra-degli-schiavoni/" TargetMode="External"/><Relationship Id="rId49" Type="http://schemas.openxmlformats.org/officeDocument/2006/relationships/hyperlink" Target="http://www.tuttitalia.it/campania/58-paupisi/" TargetMode="External"/><Relationship Id="rId57" Type="http://schemas.openxmlformats.org/officeDocument/2006/relationships/hyperlink" Target="http://www.tuttitalia.it/campania/43-san-bartolomeo-in-galdo/" TargetMode="External"/><Relationship Id="rId10" Type="http://schemas.openxmlformats.org/officeDocument/2006/relationships/hyperlink" Target="http://www.tuttitalia.it/campania/43-bucciano/" TargetMode="External"/><Relationship Id="rId31" Type="http://schemas.openxmlformats.org/officeDocument/2006/relationships/hyperlink" Target="http://www.tuttitalia.it/campania/39-foiano-di-val-fortore/" TargetMode="External"/><Relationship Id="rId44" Type="http://schemas.openxmlformats.org/officeDocument/2006/relationships/hyperlink" Target="http://www.tuttitalia.it/campania/77-morcone/" TargetMode="External"/><Relationship Id="rId52" Type="http://schemas.openxmlformats.org/officeDocument/2006/relationships/hyperlink" Target="http://www.tuttitalia.it/campania/78-pietrelcina/" TargetMode="External"/><Relationship Id="rId60" Type="http://schemas.openxmlformats.org/officeDocument/2006/relationships/hyperlink" Target="http://www.tuttitalia.it/campania/25-san-leucio-del-sannio/" TargetMode="External"/><Relationship Id="rId65" Type="http://schemas.openxmlformats.org/officeDocument/2006/relationships/hyperlink" Target="http://www.tuttitalia.it/campania/45-san-martino-sannita/" TargetMode="External"/><Relationship Id="rId73" Type="http://schemas.openxmlformats.org/officeDocument/2006/relationships/hyperlink" Target="http://www.tuttitalia.it/campania/23-sassinoro/" TargetMode="External"/><Relationship Id="rId78" Type="http://schemas.openxmlformats.org/officeDocument/2006/relationships/hyperlink" Target="http://www.tuttitalia.it/campania/63-vitulano/" TargetMode="External"/><Relationship Id="rId4" Type="http://schemas.openxmlformats.org/officeDocument/2006/relationships/hyperlink" Target="http://www.tuttitalia.it/campania/64-apollosa/" TargetMode="External"/><Relationship Id="rId9" Type="http://schemas.openxmlformats.org/officeDocument/2006/relationships/hyperlink" Target="http://www.tuttitalia.it/campania/52-bonea/" TargetMode="External"/><Relationship Id="rId13" Type="http://schemas.openxmlformats.org/officeDocument/2006/relationships/hyperlink" Target="http://www.tuttitalia.it/campania/27-campolattaro/" TargetMode="External"/><Relationship Id="rId18" Type="http://schemas.openxmlformats.org/officeDocument/2006/relationships/hyperlink" Target="http://www.tuttitalia.it/campania/54-castelpoto/" TargetMode="External"/><Relationship Id="rId39" Type="http://schemas.openxmlformats.org/officeDocument/2006/relationships/hyperlink" Target="http://www.tuttitalia.it/campania/35-melizzano/" TargetMode="External"/><Relationship Id="rId34" Type="http://schemas.openxmlformats.org/officeDocument/2006/relationships/hyperlink" Target="http://www.tuttitalia.it/campania/44-fragneto-monforte/" TargetMode="External"/><Relationship Id="rId50" Type="http://schemas.openxmlformats.org/officeDocument/2006/relationships/hyperlink" Target="http://www.tuttitalia.it/campania/81-pesco-sannita/" TargetMode="External"/><Relationship Id="rId55" Type="http://schemas.openxmlformats.org/officeDocument/2006/relationships/hyperlink" Target="http://www.tuttitalia.it/campania/36-puglianello/" TargetMode="External"/><Relationship Id="rId76" Type="http://schemas.openxmlformats.org/officeDocument/2006/relationships/hyperlink" Target="http://www.tuttitalia.it/campania/81-tocco-caudio/" TargetMode="External"/><Relationship Id="rId7" Type="http://schemas.openxmlformats.org/officeDocument/2006/relationships/hyperlink" Target="http://www.tuttitalia.it/campania/87-baselice/" TargetMode="External"/><Relationship Id="rId71" Type="http://schemas.openxmlformats.org/officeDocument/2006/relationships/hyperlink" Target="http://www.tuttitalia.it/campania/96-sant-arcangelo-trimonte/" TargetMode="External"/><Relationship Id="rId2" Type="http://schemas.openxmlformats.org/officeDocument/2006/relationships/hyperlink" Target="http://www.tuttitalia.it/campania/41-amorosi/" TargetMode="External"/><Relationship Id="rId29" Type="http://schemas.openxmlformats.org/officeDocument/2006/relationships/hyperlink" Target="http://www.tuttitalia.it/campania/92-faicchi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workbookViewId="0">
      <selection activeCell="Y10" sqref="Y10"/>
    </sheetView>
  </sheetViews>
  <sheetFormatPr defaultRowHeight="15"/>
  <cols>
    <col min="1" max="4" width="8.7109375" bestFit="1" customWidth="1"/>
    <col min="8" max="8" width="8.5703125" customWidth="1"/>
    <col min="22" max="22" width="11.140625" customWidth="1"/>
  </cols>
  <sheetData>
    <row r="1" spans="1:22" s="16" customFormat="1">
      <c r="A1" s="25">
        <v>2000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J1" s="25">
        <v>2009</v>
      </c>
      <c r="K1" s="25">
        <v>2010</v>
      </c>
      <c r="L1" s="25">
        <v>2011</v>
      </c>
      <c r="M1" s="25">
        <v>2012</v>
      </c>
      <c r="N1" s="25">
        <v>2013</v>
      </c>
      <c r="O1" s="25">
        <v>2014</v>
      </c>
      <c r="P1" s="25">
        <v>2015</v>
      </c>
      <c r="Q1" s="25">
        <v>2016</v>
      </c>
      <c r="R1" s="26">
        <v>2017</v>
      </c>
      <c r="S1" s="26">
        <v>2018</v>
      </c>
      <c r="T1" s="26">
        <v>2019</v>
      </c>
      <c r="U1" s="26">
        <v>2020</v>
      </c>
      <c r="V1" s="27" t="s">
        <v>256</v>
      </c>
    </row>
    <row r="2" spans="1:22">
      <c r="A2" s="2"/>
      <c r="B2" s="2"/>
      <c r="C2" s="2"/>
      <c r="D2" s="3"/>
      <c r="E2" s="2"/>
      <c r="F2" s="2"/>
      <c r="G2" s="2"/>
      <c r="H2" s="1"/>
      <c r="V2" s="31"/>
    </row>
    <row r="3" spans="1:22">
      <c r="A3" s="4">
        <v>1258.5</v>
      </c>
      <c r="B3" s="4">
        <v>1475.5</v>
      </c>
      <c r="C3" s="4">
        <v>1598.5</v>
      </c>
      <c r="D3" s="4">
        <v>1905.5</v>
      </c>
      <c r="E3" s="4">
        <v>2153</v>
      </c>
      <c r="F3" s="4">
        <v>2314</v>
      </c>
      <c r="G3" s="4">
        <v>2410</v>
      </c>
      <c r="H3" s="4">
        <v>2408.5</v>
      </c>
      <c r="I3" s="4">
        <v>2404.5</v>
      </c>
      <c r="J3" s="4">
        <v>2459.5</v>
      </c>
      <c r="K3" s="4">
        <v>2396.5</v>
      </c>
      <c r="L3" s="4">
        <v>2404.5</v>
      </c>
      <c r="M3" s="4">
        <v>2404.5</v>
      </c>
      <c r="N3" s="4">
        <v>2270.5</v>
      </c>
      <c r="O3" s="4">
        <v>2284.5</v>
      </c>
      <c r="P3" s="4">
        <v>2371</v>
      </c>
      <c r="Q3" s="4">
        <v>2813</v>
      </c>
      <c r="R3" s="4">
        <v>2735</v>
      </c>
      <c r="S3" s="65">
        <v>4222</v>
      </c>
      <c r="T3" s="65">
        <v>5071</v>
      </c>
      <c r="U3" s="65">
        <v>5162.5</v>
      </c>
      <c r="V3" s="31">
        <f>(U3*100/K3)-100</f>
        <v>115.41831838097224</v>
      </c>
    </row>
    <row r="4" spans="1:22">
      <c r="A4" s="2"/>
      <c r="B4" s="2"/>
      <c r="C4" s="2"/>
      <c r="D4" s="3"/>
    </row>
    <row r="5" spans="1:22">
      <c r="A5" s="2"/>
      <c r="B5" s="2"/>
      <c r="C5" s="2"/>
      <c r="D5" s="2"/>
    </row>
    <row r="6" spans="1:22">
      <c r="A6" s="2"/>
      <c r="B6" s="2"/>
      <c r="C6" s="2"/>
    </row>
    <row r="7" spans="1:22">
      <c r="A7" s="2"/>
      <c r="B7" s="2"/>
      <c r="C7" s="2"/>
    </row>
    <row r="8" spans="1:22">
      <c r="A8" s="2"/>
      <c r="B8" s="2"/>
    </row>
    <row r="9" spans="1:22">
      <c r="A9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9"/>
  <sheetViews>
    <sheetView topLeftCell="A16" workbookViewId="0">
      <selection activeCell="C41" sqref="C41"/>
    </sheetView>
  </sheetViews>
  <sheetFormatPr defaultRowHeight="15"/>
  <cols>
    <col min="1" max="1" width="32.5703125" customWidth="1"/>
    <col min="12" max="12" width="9.7109375" bestFit="1" customWidth="1"/>
    <col min="13" max="13" width="11" customWidth="1"/>
  </cols>
  <sheetData>
    <row r="1" spans="1:7">
      <c r="A1" s="96" t="s">
        <v>216</v>
      </c>
      <c r="B1" s="88" t="s">
        <v>207</v>
      </c>
      <c r="C1" s="88" t="s">
        <v>208</v>
      </c>
      <c r="D1" s="88" t="s">
        <v>209</v>
      </c>
      <c r="E1" s="88" t="s">
        <v>210</v>
      </c>
      <c r="F1" s="112" t="s">
        <v>211</v>
      </c>
      <c r="G1" s="116"/>
    </row>
    <row r="2" spans="1:7">
      <c r="A2" s="94" t="s">
        <v>246</v>
      </c>
      <c r="B2" s="98">
        <v>6</v>
      </c>
      <c r="C2" s="98">
        <v>0</v>
      </c>
      <c r="D2" s="98">
        <v>0</v>
      </c>
      <c r="E2" s="98">
        <v>12</v>
      </c>
      <c r="F2" s="113">
        <v>6</v>
      </c>
      <c r="G2" s="117">
        <f>SUM(B2:F2)</f>
        <v>24</v>
      </c>
    </row>
    <row r="3" spans="1:7">
      <c r="A3" s="94" t="s">
        <v>244</v>
      </c>
      <c r="B3" s="98">
        <v>0</v>
      </c>
      <c r="C3" s="98">
        <v>0</v>
      </c>
      <c r="D3" s="98">
        <v>38</v>
      </c>
      <c r="E3" s="98">
        <v>0</v>
      </c>
      <c r="F3" s="113">
        <v>0</v>
      </c>
      <c r="G3" s="117">
        <f>SUM(B3:F3)</f>
        <v>38</v>
      </c>
    </row>
    <row r="4" spans="1:7">
      <c r="A4" s="95" t="s">
        <v>227</v>
      </c>
      <c r="B4" s="99">
        <v>0</v>
      </c>
      <c r="C4" s="99">
        <v>0</v>
      </c>
      <c r="D4" s="99">
        <v>0</v>
      </c>
      <c r="E4" s="99">
        <v>76</v>
      </c>
      <c r="F4" s="114">
        <v>0</v>
      </c>
      <c r="G4" s="117">
        <f>SUM(B4:F4)</f>
        <v>76</v>
      </c>
    </row>
    <row r="5" spans="1:7">
      <c r="A5" s="101" t="s">
        <v>32</v>
      </c>
      <c r="B5" s="16">
        <v>38</v>
      </c>
      <c r="C5" s="16">
        <v>0</v>
      </c>
      <c r="D5" s="16">
        <v>6</v>
      </c>
      <c r="E5" s="16">
        <v>0</v>
      </c>
      <c r="F5" s="115">
        <v>0</v>
      </c>
      <c r="G5" s="117">
        <f t="shared" ref="G5:G38" si="0">SUM(B5:F5)</f>
        <v>44</v>
      </c>
    </row>
    <row r="6" spans="1:7">
      <c r="A6" s="102" t="s">
        <v>1</v>
      </c>
      <c r="B6" s="16">
        <v>16</v>
      </c>
      <c r="C6" s="16">
        <v>0</v>
      </c>
      <c r="D6" s="16">
        <v>190</v>
      </c>
      <c r="E6" s="16">
        <v>0</v>
      </c>
      <c r="F6" s="115">
        <v>0</v>
      </c>
      <c r="G6" s="117">
        <f t="shared" si="0"/>
        <v>206</v>
      </c>
    </row>
    <row r="7" spans="1:7">
      <c r="A7" s="102" t="s">
        <v>2</v>
      </c>
      <c r="B7" s="16">
        <v>49</v>
      </c>
      <c r="C7" s="16">
        <v>32</v>
      </c>
      <c r="D7" s="16">
        <v>60</v>
      </c>
      <c r="E7" s="16">
        <v>35</v>
      </c>
      <c r="F7" s="115">
        <v>51</v>
      </c>
      <c r="G7" s="117">
        <f t="shared" si="0"/>
        <v>227</v>
      </c>
    </row>
    <row r="8" spans="1:7">
      <c r="A8" s="102" t="s">
        <v>3</v>
      </c>
      <c r="B8" s="16">
        <v>21</v>
      </c>
      <c r="C8" s="16">
        <v>7</v>
      </c>
      <c r="D8" s="16">
        <v>16.5</v>
      </c>
      <c r="E8" s="16">
        <v>12</v>
      </c>
      <c r="F8" s="115">
        <v>6</v>
      </c>
      <c r="G8" s="117">
        <f t="shared" si="0"/>
        <v>62.5</v>
      </c>
    </row>
    <row r="9" spans="1:7">
      <c r="A9" s="102" t="s">
        <v>33</v>
      </c>
      <c r="B9" s="16">
        <v>0</v>
      </c>
      <c r="C9" s="16">
        <v>0</v>
      </c>
      <c r="D9" s="16">
        <v>6</v>
      </c>
      <c r="E9" s="16">
        <v>0</v>
      </c>
      <c r="F9" s="115">
        <v>0</v>
      </c>
      <c r="G9" s="117">
        <f t="shared" si="0"/>
        <v>6</v>
      </c>
    </row>
    <row r="10" spans="1:7">
      <c r="A10" s="102" t="s">
        <v>241</v>
      </c>
      <c r="B10" s="16">
        <v>0</v>
      </c>
      <c r="C10" s="16">
        <v>0</v>
      </c>
      <c r="D10" s="16">
        <v>6</v>
      </c>
      <c r="E10" s="16">
        <v>0</v>
      </c>
      <c r="F10" s="115">
        <v>10</v>
      </c>
      <c r="G10" s="117">
        <f t="shared" si="0"/>
        <v>16</v>
      </c>
    </row>
    <row r="11" spans="1:7">
      <c r="A11" s="102" t="s">
        <v>4</v>
      </c>
      <c r="B11" s="16">
        <v>29</v>
      </c>
      <c r="C11" s="16">
        <v>10</v>
      </c>
      <c r="D11" s="16">
        <v>20</v>
      </c>
      <c r="E11" s="16">
        <v>16</v>
      </c>
      <c r="F11" s="115">
        <v>36</v>
      </c>
      <c r="G11" s="117">
        <f t="shared" si="0"/>
        <v>111</v>
      </c>
    </row>
    <row r="12" spans="1:7">
      <c r="A12" s="102" t="s">
        <v>5</v>
      </c>
      <c r="B12" s="16">
        <v>44</v>
      </c>
      <c r="C12" s="16">
        <v>20</v>
      </c>
      <c r="D12" s="16">
        <v>26</v>
      </c>
      <c r="E12" s="16">
        <v>33</v>
      </c>
      <c r="F12" s="115">
        <v>44</v>
      </c>
      <c r="G12" s="117">
        <f t="shared" si="0"/>
        <v>167</v>
      </c>
    </row>
    <row r="13" spans="1:7">
      <c r="A13" s="102" t="s">
        <v>6</v>
      </c>
      <c r="B13" s="16">
        <v>82</v>
      </c>
      <c r="C13" s="16">
        <v>16</v>
      </c>
      <c r="D13" s="16">
        <f>51+8</f>
        <v>59</v>
      </c>
      <c r="E13" s="16">
        <v>40</v>
      </c>
      <c r="F13" s="115">
        <f>10+6</f>
        <v>16</v>
      </c>
      <c r="G13" s="117">
        <f t="shared" si="0"/>
        <v>213</v>
      </c>
    </row>
    <row r="14" spans="1:7">
      <c r="A14" s="102" t="s">
        <v>26</v>
      </c>
      <c r="B14" s="16">
        <v>7</v>
      </c>
      <c r="C14" s="16">
        <v>0</v>
      </c>
      <c r="D14" s="16">
        <v>23</v>
      </c>
      <c r="E14" s="16">
        <v>46</v>
      </c>
      <c r="F14" s="115">
        <v>0</v>
      </c>
      <c r="G14" s="117">
        <f t="shared" si="0"/>
        <v>76</v>
      </c>
    </row>
    <row r="15" spans="1:7">
      <c r="A15" s="102" t="s">
        <v>7</v>
      </c>
      <c r="B15" s="16">
        <v>0</v>
      </c>
      <c r="C15" s="16">
        <v>0</v>
      </c>
      <c r="D15" s="16">
        <v>0</v>
      </c>
      <c r="E15" s="16">
        <v>0</v>
      </c>
      <c r="F15" s="115">
        <v>0</v>
      </c>
      <c r="G15" s="117">
        <f t="shared" si="0"/>
        <v>0</v>
      </c>
    </row>
    <row r="16" spans="1:7">
      <c r="A16" s="102" t="s">
        <v>21</v>
      </c>
      <c r="B16" s="16">
        <f>38+18</f>
        <v>56</v>
      </c>
      <c r="C16" s="16">
        <v>47</v>
      </c>
      <c r="D16" s="16">
        <v>37</v>
      </c>
      <c r="E16" s="16">
        <v>50</v>
      </c>
      <c r="F16" s="115">
        <f>54-18</f>
        <v>36</v>
      </c>
      <c r="G16" s="117">
        <f t="shared" si="0"/>
        <v>226</v>
      </c>
    </row>
    <row r="17" spans="1:7">
      <c r="A17" s="102" t="s">
        <v>22</v>
      </c>
      <c r="B17" s="16">
        <v>106</v>
      </c>
      <c r="C17" s="16">
        <v>0</v>
      </c>
      <c r="D17" s="16">
        <v>38</v>
      </c>
      <c r="E17" s="16">
        <v>0</v>
      </c>
      <c r="F17" s="115">
        <v>0</v>
      </c>
      <c r="G17" s="117">
        <f t="shared" si="0"/>
        <v>144</v>
      </c>
    </row>
    <row r="18" spans="1:7">
      <c r="A18" s="102" t="s">
        <v>27</v>
      </c>
      <c r="B18" s="16">
        <v>4</v>
      </c>
      <c r="C18" s="16">
        <v>0</v>
      </c>
      <c r="D18" s="16">
        <v>0</v>
      </c>
      <c r="E18" s="16">
        <v>0</v>
      </c>
      <c r="F18" s="115">
        <v>0</v>
      </c>
      <c r="G18" s="117">
        <f t="shared" si="0"/>
        <v>4</v>
      </c>
    </row>
    <row r="19" spans="1:7">
      <c r="A19" s="102" t="s">
        <v>255</v>
      </c>
      <c r="B19" s="16">
        <v>0</v>
      </c>
      <c r="C19" s="16">
        <v>0</v>
      </c>
      <c r="D19" s="16">
        <v>0</v>
      </c>
      <c r="E19" s="16">
        <v>0</v>
      </c>
      <c r="F19" s="115">
        <v>38</v>
      </c>
      <c r="G19" s="117">
        <f t="shared" si="0"/>
        <v>38</v>
      </c>
    </row>
    <row r="20" spans="1:7">
      <c r="A20" s="102" t="s">
        <v>8</v>
      </c>
      <c r="B20" s="16">
        <v>32</v>
      </c>
      <c r="C20" s="16">
        <v>9</v>
      </c>
      <c r="D20" s="16">
        <v>24</v>
      </c>
      <c r="E20" s="16">
        <v>11</v>
      </c>
      <c r="F20" s="115">
        <v>0</v>
      </c>
      <c r="G20" s="117">
        <f t="shared" si="0"/>
        <v>76</v>
      </c>
    </row>
    <row r="21" spans="1:7">
      <c r="A21" s="102" t="s">
        <v>25</v>
      </c>
      <c r="B21" s="16">
        <v>0</v>
      </c>
      <c r="C21" s="16">
        <v>21</v>
      </c>
      <c r="D21" s="16">
        <v>6</v>
      </c>
      <c r="E21" s="16">
        <v>0</v>
      </c>
      <c r="F21" s="115">
        <v>0</v>
      </c>
      <c r="G21" s="117">
        <f t="shared" si="0"/>
        <v>27</v>
      </c>
    </row>
    <row r="22" spans="1:7">
      <c r="A22" s="102" t="s">
        <v>247</v>
      </c>
      <c r="B22" s="16">
        <v>23</v>
      </c>
      <c r="C22" s="16">
        <v>0</v>
      </c>
      <c r="D22" s="16">
        <v>12</v>
      </c>
      <c r="E22" s="16">
        <v>0</v>
      </c>
      <c r="F22" s="115">
        <v>0</v>
      </c>
      <c r="G22" s="117">
        <f t="shared" si="0"/>
        <v>35</v>
      </c>
    </row>
    <row r="23" spans="1:7">
      <c r="A23" s="102" t="s">
        <v>9</v>
      </c>
      <c r="B23" s="16">
        <v>29</v>
      </c>
      <c r="C23" s="16">
        <v>22</v>
      </c>
      <c r="D23" s="16">
        <v>41</v>
      </c>
      <c r="E23" s="16">
        <v>39</v>
      </c>
      <c r="F23" s="115">
        <v>27</v>
      </c>
      <c r="G23" s="117">
        <f t="shared" si="0"/>
        <v>158</v>
      </c>
    </row>
    <row r="24" spans="1:7">
      <c r="A24" s="102" t="s">
        <v>10</v>
      </c>
      <c r="B24" s="16">
        <v>38</v>
      </c>
      <c r="C24" s="16">
        <v>34</v>
      </c>
      <c r="D24" s="16">
        <v>48</v>
      </c>
      <c r="E24" s="16">
        <v>28</v>
      </c>
      <c r="F24" s="115">
        <v>38</v>
      </c>
      <c r="G24" s="117">
        <f t="shared" si="0"/>
        <v>186</v>
      </c>
    </row>
    <row r="25" spans="1:7">
      <c r="A25" s="102" t="s">
        <v>11</v>
      </c>
      <c r="B25" s="16">
        <v>62</v>
      </c>
      <c r="C25" s="16">
        <v>12</v>
      </c>
      <c r="D25" s="16">
        <v>47</v>
      </c>
      <c r="E25" s="16">
        <v>0</v>
      </c>
      <c r="F25" s="115">
        <v>34</v>
      </c>
      <c r="G25" s="117">
        <f t="shared" si="0"/>
        <v>155</v>
      </c>
    </row>
    <row r="26" spans="1:7">
      <c r="A26" s="102" t="s">
        <v>12</v>
      </c>
      <c r="B26" s="16">
        <v>28</v>
      </c>
      <c r="C26" s="16">
        <v>0</v>
      </c>
      <c r="D26" s="16">
        <v>30</v>
      </c>
      <c r="E26" s="16">
        <f>14-3</f>
        <v>11</v>
      </c>
      <c r="F26" s="115">
        <v>10</v>
      </c>
      <c r="G26" s="117">
        <f t="shared" si="0"/>
        <v>79</v>
      </c>
    </row>
    <row r="27" spans="1:7">
      <c r="A27" s="102" t="s">
        <v>24</v>
      </c>
      <c r="B27" s="16">
        <v>0</v>
      </c>
      <c r="C27" s="16">
        <v>0</v>
      </c>
      <c r="D27" s="16">
        <v>0</v>
      </c>
      <c r="E27" s="16">
        <v>0</v>
      </c>
      <c r="F27" s="115">
        <v>0</v>
      </c>
      <c r="G27" s="117">
        <f t="shared" si="0"/>
        <v>0</v>
      </c>
    </row>
    <row r="28" spans="1:7">
      <c r="A28" s="102" t="s">
        <v>20</v>
      </c>
      <c r="B28" s="16">
        <v>32</v>
      </c>
      <c r="C28" s="16">
        <v>12</v>
      </c>
      <c r="D28" s="16">
        <v>16</v>
      </c>
      <c r="E28" s="16">
        <v>0</v>
      </c>
      <c r="F28" s="115">
        <v>6</v>
      </c>
      <c r="G28" s="117">
        <f t="shared" si="0"/>
        <v>66</v>
      </c>
    </row>
    <row r="29" spans="1:7">
      <c r="A29" s="102" t="s">
        <v>13</v>
      </c>
      <c r="B29" s="16">
        <v>50</v>
      </c>
      <c r="C29" s="16">
        <v>15</v>
      </c>
      <c r="D29" s="16">
        <v>36</v>
      </c>
      <c r="E29" s="16">
        <v>21</v>
      </c>
      <c r="F29" s="115">
        <v>41</v>
      </c>
      <c r="G29" s="117">
        <f t="shared" si="0"/>
        <v>163</v>
      </c>
    </row>
    <row r="30" spans="1:7">
      <c r="A30" s="102" t="s">
        <v>14</v>
      </c>
      <c r="B30" s="16">
        <v>26</v>
      </c>
      <c r="C30" s="16">
        <v>16</v>
      </c>
      <c r="D30" s="16">
        <v>40</v>
      </c>
      <c r="E30" s="16">
        <v>12</v>
      </c>
      <c r="F30" s="115">
        <v>24</v>
      </c>
      <c r="G30" s="117">
        <f t="shared" si="0"/>
        <v>118</v>
      </c>
    </row>
    <row r="31" spans="1:7">
      <c r="A31" s="102" t="s">
        <v>15</v>
      </c>
      <c r="B31" s="16">
        <v>24</v>
      </c>
      <c r="C31" s="16">
        <v>0</v>
      </c>
      <c r="D31" s="16">
        <v>38</v>
      </c>
      <c r="E31" s="16">
        <v>0</v>
      </c>
      <c r="F31" s="115">
        <v>38</v>
      </c>
      <c r="G31" s="117">
        <f t="shared" si="0"/>
        <v>100</v>
      </c>
    </row>
    <row r="32" spans="1:7">
      <c r="A32" s="102" t="s">
        <v>16</v>
      </c>
      <c r="B32" s="16">
        <v>9</v>
      </c>
      <c r="C32" s="16">
        <v>16</v>
      </c>
      <c r="D32" s="16">
        <v>20</v>
      </c>
      <c r="E32" s="16">
        <v>6</v>
      </c>
      <c r="F32" s="115">
        <v>31</v>
      </c>
      <c r="G32" s="117">
        <f t="shared" si="0"/>
        <v>82</v>
      </c>
    </row>
    <row r="33" spans="1:7">
      <c r="A33" s="102" t="s">
        <v>17</v>
      </c>
      <c r="B33" s="16">
        <v>67</v>
      </c>
      <c r="C33" s="16">
        <v>23</v>
      </c>
      <c r="D33" s="16">
        <v>31</v>
      </c>
      <c r="E33" s="16">
        <v>24</v>
      </c>
      <c r="F33" s="115">
        <v>8</v>
      </c>
      <c r="G33" s="117">
        <f t="shared" si="0"/>
        <v>153</v>
      </c>
    </row>
    <row r="34" spans="1:7">
      <c r="A34" s="102" t="s">
        <v>243</v>
      </c>
      <c r="B34" s="16">
        <v>76</v>
      </c>
      <c r="C34" s="16">
        <v>12</v>
      </c>
      <c r="D34" s="16">
        <v>108</v>
      </c>
      <c r="E34" s="16">
        <v>19</v>
      </c>
      <c r="F34" s="115">
        <v>51</v>
      </c>
      <c r="G34" s="117">
        <f t="shared" si="0"/>
        <v>266</v>
      </c>
    </row>
    <row r="35" spans="1:7">
      <c r="A35" s="102" t="s">
        <v>242</v>
      </c>
      <c r="B35" s="16">
        <v>0</v>
      </c>
      <c r="C35" s="16">
        <v>0</v>
      </c>
      <c r="D35" s="16">
        <v>0</v>
      </c>
      <c r="E35" s="16">
        <v>0</v>
      </c>
      <c r="F35" s="115">
        <v>0</v>
      </c>
      <c r="G35" s="117">
        <f t="shared" si="0"/>
        <v>0</v>
      </c>
    </row>
    <row r="36" spans="1:7">
      <c r="A36" s="102" t="s">
        <v>18</v>
      </c>
      <c r="B36" s="16">
        <v>72</v>
      </c>
      <c r="C36" s="16">
        <v>0</v>
      </c>
      <c r="D36" s="16">
        <v>0</v>
      </c>
      <c r="E36" s="16">
        <v>12</v>
      </c>
      <c r="F36" s="115">
        <v>40</v>
      </c>
      <c r="G36" s="117">
        <f t="shared" si="0"/>
        <v>124</v>
      </c>
    </row>
    <row r="37" spans="1:7">
      <c r="A37" s="102" t="s">
        <v>23</v>
      </c>
      <c r="B37" s="16">
        <v>12</v>
      </c>
      <c r="C37" s="16">
        <v>6</v>
      </c>
      <c r="D37" s="16">
        <v>12</v>
      </c>
      <c r="E37" s="16">
        <v>6</v>
      </c>
      <c r="F37" s="115">
        <v>12</v>
      </c>
      <c r="G37" s="117">
        <f t="shared" si="0"/>
        <v>48</v>
      </c>
    </row>
    <row r="38" spans="1:7" ht="15.75" thickBot="1">
      <c r="A38" s="103" t="s">
        <v>19</v>
      </c>
      <c r="B38" s="84">
        <v>13</v>
      </c>
      <c r="C38" s="84">
        <v>9</v>
      </c>
      <c r="D38" s="84">
        <v>15</v>
      </c>
      <c r="E38" s="84">
        <v>16</v>
      </c>
      <c r="F38" s="118">
        <v>23</v>
      </c>
      <c r="G38" s="119">
        <f t="shared" si="0"/>
        <v>76</v>
      </c>
    </row>
    <row r="39" spans="1:7" ht="15.75" thickBot="1">
      <c r="B39" s="120">
        <f t="shared" ref="B39:G39" si="1">SUM(B1:B38)</f>
        <v>1051</v>
      </c>
      <c r="C39" s="121">
        <f t="shared" si="1"/>
        <v>339</v>
      </c>
      <c r="D39" s="121">
        <f t="shared" si="1"/>
        <v>1049.5</v>
      </c>
      <c r="E39" s="121">
        <f t="shared" si="1"/>
        <v>525</v>
      </c>
      <c r="F39" s="122">
        <f t="shared" si="1"/>
        <v>626</v>
      </c>
      <c r="G39" s="123">
        <f t="shared" si="1"/>
        <v>3590.5</v>
      </c>
    </row>
  </sheetData>
  <sortState xmlns:xlrd2="http://schemas.microsoft.com/office/spreadsheetml/2017/richdata2" ref="A4:F39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>
      <selection activeCell="G48" sqref="G48"/>
    </sheetView>
  </sheetViews>
  <sheetFormatPr defaultRowHeight="15"/>
  <cols>
    <col min="1" max="1" width="32.5703125" customWidth="1"/>
    <col min="12" max="12" width="9.7109375" bestFit="1" customWidth="1"/>
    <col min="13" max="13" width="11" customWidth="1"/>
  </cols>
  <sheetData>
    <row r="1" spans="1:6">
      <c r="A1" s="42" t="s">
        <v>216</v>
      </c>
      <c r="B1" s="124" t="s">
        <v>207</v>
      </c>
      <c r="C1" s="124" t="s">
        <v>208</v>
      </c>
      <c r="D1" s="124" t="s">
        <v>209</v>
      </c>
      <c r="E1" s="124" t="s">
        <v>210</v>
      </c>
      <c r="F1" s="124" t="s">
        <v>211</v>
      </c>
    </row>
    <row r="2" spans="1:6">
      <c r="A2" s="90" t="s">
        <v>246</v>
      </c>
      <c r="B2" s="99">
        <f>Oreperbranche!B2/(OretotaliArticolazioni!$C$33/1000)</f>
        <v>8.5676343333666513E-2</v>
      </c>
      <c r="C2" s="99">
        <f>Oreperbranche!C2/(OretotaliArticolazioni!$C$34/1000)</f>
        <v>0</v>
      </c>
      <c r="D2" s="99">
        <f>Oreperbranche!D2/(OretotaliArticolazioni!$C$35/1000)</f>
        <v>0</v>
      </c>
      <c r="E2" s="99">
        <f>Oreperbranche!E2/(OretotaliArticolazioni!$C$36/1000)</f>
        <v>0.21879843194457108</v>
      </c>
      <c r="F2" s="99">
        <f>Oreperbranche!F2/(OretotaliArticolazioni!$C$37/1000)</f>
        <v>0.14181379848259237</v>
      </c>
    </row>
    <row r="3" spans="1:6">
      <c r="A3" s="90" t="s">
        <v>244</v>
      </c>
      <c r="B3" s="99">
        <f>Oreperbranche!B3/(OretotaliArticolazioni!$C$33/1000)</f>
        <v>0</v>
      </c>
      <c r="C3" s="99">
        <f>Oreperbranche!C3/(OretotaliArticolazioni!$C$34/1000)</f>
        <v>0</v>
      </c>
      <c r="D3" s="99">
        <f>Oreperbranche!D3/(OretotaliArticolazioni!$C$35/1000)</f>
        <v>0.68364997121473803</v>
      </c>
      <c r="E3" s="99">
        <f>Oreperbranche!E3/(OretotaliArticolazioni!$C$36/1000)</f>
        <v>0</v>
      </c>
      <c r="F3" s="99">
        <f>Oreperbranche!F3/(OretotaliArticolazioni!$C$37/1000)</f>
        <v>0</v>
      </c>
    </row>
    <row r="4" spans="1:6">
      <c r="A4" s="67" t="s">
        <v>227</v>
      </c>
      <c r="B4" s="99">
        <f>Oreperbranche!B4/(OretotaliArticolazioni!$C$33/1000)</f>
        <v>0</v>
      </c>
      <c r="C4" s="99">
        <f>Oreperbranche!C4/(OretotaliArticolazioni!$C$34/1000)</f>
        <v>0</v>
      </c>
      <c r="D4" s="99">
        <f>Oreperbranche!D4/(OretotaliArticolazioni!$C$35/1000)</f>
        <v>0</v>
      </c>
      <c r="E4" s="99">
        <f>Oreperbranche!E4/(OretotaliArticolazioni!$C$36/1000)</f>
        <v>1.3857234023156169</v>
      </c>
      <c r="F4" s="99">
        <f>Oreperbranche!F4/(OretotaliArticolazioni!$C$37/1000)</f>
        <v>0</v>
      </c>
    </row>
    <row r="5" spans="1:6">
      <c r="A5" s="43" t="s">
        <v>32</v>
      </c>
      <c r="B5" s="99">
        <f>Oreperbranche!B5/(OretotaliArticolazioni!$C$33/1000)</f>
        <v>0.54261684111322128</v>
      </c>
      <c r="C5" s="99">
        <f>Oreperbranche!C5/(OretotaliArticolazioni!$C$34/1000)</f>
        <v>0</v>
      </c>
      <c r="D5" s="99">
        <f>Oreperbranche!D5/(OretotaliArticolazioni!$C$35/1000)</f>
        <v>0.1079447322970639</v>
      </c>
      <c r="E5" s="99">
        <f>Oreperbranche!E5/(OretotaliArticolazioni!$C$36/1000)</f>
        <v>0</v>
      </c>
      <c r="F5" s="99">
        <f>Oreperbranche!F5/(OretotaliArticolazioni!$C$37/1000)</f>
        <v>0</v>
      </c>
    </row>
    <row r="6" spans="1:6">
      <c r="A6" s="43" t="s">
        <v>1</v>
      </c>
      <c r="B6" s="99">
        <f>Oreperbranche!B6/(OretotaliArticolazioni!$C$33/1000)</f>
        <v>0.22847024888977738</v>
      </c>
      <c r="C6" s="99">
        <f>Oreperbranche!C6/(OretotaliArticolazioni!$C$34/1000)</f>
        <v>0</v>
      </c>
      <c r="D6" s="99">
        <f>Oreperbranche!D6/(OretotaliArticolazioni!$C$35/1000)</f>
        <v>3.41824985607369</v>
      </c>
      <c r="E6" s="99">
        <f>Oreperbranche!E6/(OretotaliArticolazioni!$C$36/1000)</f>
        <v>0</v>
      </c>
      <c r="F6" s="99">
        <f>Oreperbranche!F6/(OretotaliArticolazioni!$C$37/1000)</f>
        <v>0</v>
      </c>
    </row>
    <row r="7" spans="1:6">
      <c r="A7" s="43" t="s">
        <v>2</v>
      </c>
      <c r="B7" s="99">
        <f>Oreperbranche!B7/(OretotaliArticolazioni!$C$33/1000)</f>
        <v>0.69969013722494322</v>
      </c>
      <c r="C7" s="99">
        <f>Oreperbranche!C7/(OretotaliArticolazioni!$C$34/1000)</f>
        <v>0.55231454313231387</v>
      </c>
      <c r="D7" s="99">
        <f>Oreperbranche!D7/(OretotaliArticolazioni!$C$35/1000)</f>
        <v>1.0794473229706389</v>
      </c>
      <c r="E7" s="99">
        <f>Oreperbranche!E7/(OretotaliArticolazioni!$C$36/1000)</f>
        <v>0.63816209317166561</v>
      </c>
      <c r="F7" s="99">
        <f>Oreperbranche!F7/(OretotaliArticolazioni!$C$37/1000)</f>
        <v>1.205417287102035</v>
      </c>
    </row>
    <row r="8" spans="1:6">
      <c r="A8" s="43" t="s">
        <v>3</v>
      </c>
      <c r="B8" s="99">
        <f>Oreperbranche!B8/(OretotaliArticolazioni!$C$33/1000)</f>
        <v>0.29986720166783282</v>
      </c>
      <c r="C8" s="99">
        <f>Oreperbranche!C8/(OretotaliArticolazioni!$C$34/1000)</f>
        <v>0.12081880631019365</v>
      </c>
      <c r="D8" s="99">
        <f>Oreperbranche!D8/(OretotaliArticolazioni!$C$35/1000)</f>
        <v>0.29684801381692572</v>
      </c>
      <c r="E8" s="99">
        <f>Oreperbranche!E8/(OretotaliArticolazioni!$C$36/1000)</f>
        <v>0.21879843194457108</v>
      </c>
      <c r="F8" s="99">
        <f>Oreperbranche!F8/(OretotaliArticolazioni!$C$37/1000)</f>
        <v>0.14181379848259237</v>
      </c>
    </row>
    <row r="9" spans="1:6">
      <c r="A9" s="43" t="s">
        <v>33</v>
      </c>
      <c r="B9" s="99">
        <f>Oreperbranche!B9/(OretotaliArticolazioni!$C$33/1000)</f>
        <v>0</v>
      </c>
      <c r="C9" s="99">
        <f>Oreperbranche!C9/(OretotaliArticolazioni!$C$34/1000)</f>
        <v>0</v>
      </c>
      <c r="D9" s="99">
        <f>Oreperbranche!D9/(OretotaliArticolazioni!$C$35/1000)</f>
        <v>0.1079447322970639</v>
      </c>
      <c r="E9" s="99">
        <f>Oreperbranche!E9/(OretotaliArticolazioni!$C$36/1000)</f>
        <v>0</v>
      </c>
      <c r="F9" s="99">
        <f>Oreperbranche!F9/(OretotaliArticolazioni!$C$37/1000)</f>
        <v>0</v>
      </c>
    </row>
    <row r="10" spans="1:6">
      <c r="A10" s="43" t="s">
        <v>241</v>
      </c>
      <c r="B10" s="99">
        <f>Oreperbranche!B10/(OretotaliArticolazioni!$C$33/1000)</f>
        <v>0</v>
      </c>
      <c r="C10" s="99">
        <f>Oreperbranche!C10/(OretotaliArticolazioni!$C$34/1000)</f>
        <v>0</v>
      </c>
      <c r="D10" s="99">
        <f>Oreperbranche!D10/(OretotaliArticolazioni!$C$35/1000)</f>
        <v>0.1079447322970639</v>
      </c>
      <c r="E10" s="99">
        <f>Oreperbranche!E10/(OretotaliArticolazioni!$C$36/1000)</f>
        <v>0</v>
      </c>
      <c r="F10" s="99">
        <f>Oreperbranche!F10/(OretotaliArticolazioni!$C$37/1000)</f>
        <v>0.23635633080432061</v>
      </c>
    </row>
    <row r="11" spans="1:6">
      <c r="A11" s="43" t="s">
        <v>4</v>
      </c>
      <c r="B11" s="99">
        <f>Oreperbranche!B11/(OretotaliArticolazioni!$C$33/1000)</f>
        <v>0.41410232611272146</v>
      </c>
      <c r="C11" s="99">
        <f>Oreperbranche!C11/(OretotaliArticolazioni!$C$34/1000)</f>
        <v>0.17259829472884808</v>
      </c>
      <c r="D11" s="99">
        <f>Oreperbranche!D11/(OretotaliArticolazioni!$C$35/1000)</f>
        <v>0.35981577432354633</v>
      </c>
      <c r="E11" s="99">
        <f>Oreperbranche!E11/(OretotaliArticolazioni!$C$36/1000)</f>
        <v>0.2917312425927614</v>
      </c>
      <c r="F11" s="99">
        <f>Oreperbranche!F11/(OretotaliArticolazioni!$C$37/1000)</f>
        <v>0.85088279089555419</v>
      </c>
    </row>
    <row r="12" spans="1:6">
      <c r="A12" s="43" t="s">
        <v>5</v>
      </c>
      <c r="B12" s="99">
        <f>Oreperbranche!B12/(OretotaliArticolazioni!$C$33/1000)</f>
        <v>0.62829318444688775</v>
      </c>
      <c r="C12" s="99">
        <f>Oreperbranche!C12/(OretotaliArticolazioni!$C$34/1000)</f>
        <v>0.34519658945769616</v>
      </c>
      <c r="D12" s="99">
        <f>Oreperbranche!D12/(OretotaliArticolazioni!$C$35/1000)</f>
        <v>0.46776050662061019</v>
      </c>
      <c r="E12" s="99">
        <f>Oreperbranche!E12/(OretotaliArticolazioni!$C$36/1000)</f>
        <v>0.60169568784757044</v>
      </c>
      <c r="F12" s="99">
        <f>Oreperbranche!F12/(OretotaliArticolazioni!$C$37/1000)</f>
        <v>1.0399678555390106</v>
      </c>
    </row>
    <row r="13" spans="1:6">
      <c r="A13" s="43" t="s">
        <v>6</v>
      </c>
      <c r="B13" s="99">
        <f>Oreperbranche!B13/(OretotaliArticolazioni!$C$33/1000)</f>
        <v>1.170910025560109</v>
      </c>
      <c r="C13" s="99">
        <f>Oreperbranche!C13/(OretotaliArticolazioni!$C$34/1000)</f>
        <v>0.27615727156615694</v>
      </c>
      <c r="D13" s="99">
        <f>Oreperbranche!D13/(OretotaliArticolazioni!$C$35/1000)</f>
        <v>1.0614565342544617</v>
      </c>
      <c r="E13" s="99">
        <f>Oreperbranche!E13/(OretotaliArticolazioni!$C$36/1000)</f>
        <v>0.7293281064819036</v>
      </c>
      <c r="F13" s="99">
        <f>Oreperbranche!F13/(OretotaliArticolazioni!$C$37/1000)</f>
        <v>0.37817012928691296</v>
      </c>
    </row>
    <row r="14" spans="1:6">
      <c r="A14" s="43" t="s">
        <v>26</v>
      </c>
      <c r="B14" s="99">
        <f>Oreperbranche!B14/(OretotaliArticolazioni!$C$33/1000)</f>
        <v>9.9955733889277601E-2</v>
      </c>
      <c r="C14" s="99">
        <f>Oreperbranche!C14/(OretotaliArticolazioni!$C$34/1000)</f>
        <v>0</v>
      </c>
      <c r="D14" s="99">
        <f>Oreperbranche!D14/(OretotaliArticolazioni!$C$35/1000)</f>
        <v>0.41378814047207829</v>
      </c>
      <c r="E14" s="99">
        <f>Oreperbranche!E14/(OretotaliArticolazioni!$C$36/1000)</f>
        <v>0.83872732245418913</v>
      </c>
      <c r="F14" s="99">
        <f>Oreperbranche!F14/(OretotaliArticolazioni!$C$37/1000)</f>
        <v>0</v>
      </c>
    </row>
    <row r="15" spans="1:6">
      <c r="A15" s="43" t="s">
        <v>7</v>
      </c>
      <c r="B15" s="99">
        <f>Oreperbranche!B15/(OretotaliArticolazioni!$C$33/1000)</f>
        <v>0</v>
      </c>
      <c r="C15" s="99">
        <f>Oreperbranche!C15/(OretotaliArticolazioni!$C$34/1000)</f>
        <v>0</v>
      </c>
      <c r="D15" s="99">
        <f>Oreperbranche!D15/(OretotaliArticolazioni!$C$35/1000)</f>
        <v>0</v>
      </c>
      <c r="E15" s="99">
        <f>Oreperbranche!E15/(OretotaliArticolazioni!$C$36/1000)</f>
        <v>0</v>
      </c>
      <c r="F15" s="99">
        <f>Oreperbranche!F15/(OretotaliArticolazioni!$C$37/1000)</f>
        <v>0</v>
      </c>
    </row>
    <row r="16" spans="1:6">
      <c r="A16" s="43" t="s">
        <v>21</v>
      </c>
      <c r="B16" s="99">
        <f>Oreperbranche!B16/(OretotaliArticolazioni!$C$33/1000)</f>
        <v>0.79964587111422081</v>
      </c>
      <c r="C16" s="99">
        <f>Oreperbranche!C16/(OretotaliArticolazioni!$C$34/1000)</f>
        <v>0.81121198522558591</v>
      </c>
      <c r="D16" s="99">
        <f>Oreperbranche!D16/(OretotaliArticolazioni!$C$35/1000)</f>
        <v>0.66565918249856071</v>
      </c>
      <c r="E16" s="99">
        <f>Oreperbranche!E16/(OretotaliArticolazioni!$C$36/1000)</f>
        <v>0.91166013310237948</v>
      </c>
      <c r="F16" s="99">
        <f>Oreperbranche!F16/(OretotaliArticolazioni!$C$37/1000)</f>
        <v>0.85088279089555419</v>
      </c>
    </row>
    <row r="17" spans="1:6">
      <c r="A17" s="43" t="s">
        <v>22</v>
      </c>
      <c r="B17" s="99">
        <f>Oreperbranche!B17/(OretotaliArticolazioni!$C$33/1000)</f>
        <v>1.5136153988947751</v>
      </c>
      <c r="C17" s="99">
        <f>Oreperbranche!C17/(OretotaliArticolazioni!$C$34/1000)</f>
        <v>0</v>
      </c>
      <c r="D17" s="99">
        <f>Oreperbranche!D17/(OretotaliArticolazioni!$C$35/1000)</f>
        <v>0.68364997121473803</v>
      </c>
      <c r="E17" s="99">
        <f>Oreperbranche!E17/(OretotaliArticolazioni!$C$36/1000)</f>
        <v>0</v>
      </c>
      <c r="F17" s="99">
        <f>Oreperbranche!F17/(OretotaliArticolazioni!$C$37/1000)</f>
        <v>0</v>
      </c>
    </row>
    <row r="18" spans="1:6">
      <c r="A18" s="43" t="s">
        <v>27</v>
      </c>
      <c r="B18" s="99">
        <f>Oreperbranche!B18/(OretotaliArticolazioni!$C$33/1000)</f>
        <v>5.7117562222444344E-2</v>
      </c>
      <c r="C18" s="99">
        <f>Oreperbranche!C18/(OretotaliArticolazioni!$C$34/1000)</f>
        <v>0</v>
      </c>
      <c r="D18" s="99">
        <f>Oreperbranche!D18/(OretotaliArticolazioni!$C$35/1000)</f>
        <v>0</v>
      </c>
      <c r="E18" s="99">
        <f>Oreperbranche!E18/(OretotaliArticolazioni!$C$36/1000)</f>
        <v>0</v>
      </c>
      <c r="F18" s="99">
        <f>Oreperbranche!F18/(OretotaliArticolazioni!$C$37/1000)</f>
        <v>0</v>
      </c>
    </row>
    <row r="19" spans="1:6">
      <c r="A19" s="43" t="s">
        <v>255</v>
      </c>
      <c r="B19" s="99">
        <f>Oreperbranche!B19/(OretotaliArticolazioni!$C$33/1000)</f>
        <v>0</v>
      </c>
      <c r="C19" s="99">
        <f>Oreperbranche!C19/(OretotaliArticolazioni!$C$34/1000)</f>
        <v>0</v>
      </c>
      <c r="D19" s="99">
        <f>Oreperbranche!D19/(OretotaliArticolazioni!$C$35/1000)</f>
        <v>0</v>
      </c>
      <c r="E19" s="99">
        <f>Oreperbranche!E19/(OretotaliArticolazioni!$C$36/1000)</f>
        <v>0</v>
      </c>
      <c r="F19" s="99">
        <f>Oreperbranche!F19/(OretotaliArticolazioni!$C$37/1000)</f>
        <v>0.89815405705641826</v>
      </c>
    </row>
    <row r="20" spans="1:6">
      <c r="A20" s="43" t="s">
        <v>8</v>
      </c>
      <c r="B20" s="99">
        <f>Oreperbranche!B20/(OretotaliArticolazioni!$C$33/1000)</f>
        <v>0.45694049777955476</v>
      </c>
      <c r="C20" s="99">
        <f>Oreperbranche!C20/(OretotaliArticolazioni!$C$34/1000)</f>
        <v>0.15533846525596326</v>
      </c>
      <c r="D20" s="99">
        <f>Oreperbranche!D20/(OretotaliArticolazioni!$C$35/1000)</f>
        <v>0.43177892918825561</v>
      </c>
      <c r="E20" s="99">
        <f>Oreperbranche!E20/(OretotaliArticolazioni!$C$36/1000)</f>
        <v>0.20056522928252349</v>
      </c>
      <c r="F20" s="99">
        <f>Oreperbranche!F20/(OretotaliArticolazioni!$C$37/1000)</f>
        <v>0</v>
      </c>
    </row>
    <row r="21" spans="1:6">
      <c r="A21" s="43" t="s">
        <v>25</v>
      </c>
      <c r="B21" s="99">
        <f>Oreperbranche!B21/(OretotaliArticolazioni!$C$33/1000)</f>
        <v>0</v>
      </c>
      <c r="C21" s="99">
        <f>Oreperbranche!C21/(OretotaliArticolazioni!$C$34/1000)</f>
        <v>0.36245641893058095</v>
      </c>
      <c r="D21" s="99">
        <f>Oreperbranche!D21/(OretotaliArticolazioni!$C$35/1000)</f>
        <v>0.1079447322970639</v>
      </c>
      <c r="E21" s="99">
        <f>Oreperbranche!E21/(OretotaliArticolazioni!$C$36/1000)</f>
        <v>0</v>
      </c>
      <c r="F21" s="99">
        <f>Oreperbranche!F21/(OretotaliArticolazioni!$C$37/1000)</f>
        <v>0</v>
      </c>
    </row>
    <row r="22" spans="1:6">
      <c r="A22" s="43" t="s">
        <v>247</v>
      </c>
      <c r="B22" s="99">
        <f>Oreperbranche!B22/(OretotaliArticolazioni!$C$33/1000)</f>
        <v>0.32842598277905494</v>
      </c>
      <c r="C22" s="99">
        <f>Oreperbranche!C22/(OretotaliArticolazioni!$C$34/1000)</f>
        <v>0</v>
      </c>
      <c r="D22" s="99">
        <f>Oreperbranche!D22/(OretotaliArticolazioni!$C$35/1000)</f>
        <v>0.21588946459412781</v>
      </c>
      <c r="E22" s="99">
        <f>Oreperbranche!E22/(OretotaliArticolazioni!$C$36/1000)</f>
        <v>0</v>
      </c>
      <c r="F22" s="99">
        <f>Oreperbranche!F22/(OretotaliArticolazioni!$C$37/1000)</f>
        <v>0</v>
      </c>
    </row>
    <row r="23" spans="1:6">
      <c r="A23" s="43" t="s">
        <v>9</v>
      </c>
      <c r="B23" s="99">
        <f>Oreperbranche!B23/(OretotaliArticolazioni!$C$33/1000)</f>
        <v>0.41410232611272146</v>
      </c>
      <c r="C23" s="99">
        <f>Oreperbranche!C23/(OretotaliArticolazioni!$C$34/1000)</f>
        <v>0.37971624840346574</v>
      </c>
      <c r="D23" s="99">
        <f>Oreperbranche!D23/(OretotaliArticolazioni!$C$35/1000)</f>
        <v>0.73762233736326999</v>
      </c>
      <c r="E23" s="99">
        <f>Oreperbranche!E23/(OretotaliArticolazioni!$C$36/1000)</f>
        <v>0.71109490381985596</v>
      </c>
      <c r="F23" s="99">
        <f>Oreperbranche!F23/(OretotaliArticolazioni!$C$37/1000)</f>
        <v>0.63816209317166561</v>
      </c>
    </row>
    <row r="24" spans="1:6">
      <c r="A24" s="43" t="s">
        <v>10</v>
      </c>
      <c r="B24" s="99">
        <f>Oreperbranche!B24/(OretotaliArticolazioni!$C$33/1000)</f>
        <v>0.54261684111322128</v>
      </c>
      <c r="C24" s="99">
        <f>Oreperbranche!C24/(OretotaliArticolazioni!$C$34/1000)</f>
        <v>0.58683420207808346</v>
      </c>
      <c r="D24" s="99">
        <f>Oreperbranche!D24/(OretotaliArticolazioni!$C$35/1000)</f>
        <v>0.86355785837651122</v>
      </c>
      <c r="E24" s="99">
        <f>Oreperbranche!E24/(OretotaliArticolazioni!$C$36/1000)</f>
        <v>0.51052967453733245</v>
      </c>
      <c r="F24" s="99">
        <f>Oreperbranche!F24/(OretotaliArticolazioni!$C$37/1000)</f>
        <v>0.89815405705641826</v>
      </c>
    </row>
    <row r="25" spans="1:6">
      <c r="A25" s="43" t="s">
        <v>11</v>
      </c>
      <c r="B25" s="99">
        <f>Oreperbranche!B25/(OretotaliArticolazioni!$C$33/1000)</f>
        <v>0.88532221444788728</v>
      </c>
      <c r="C25" s="99">
        <f>Oreperbranche!C25/(OretotaliArticolazioni!$C$34/1000)</f>
        <v>0.20711795367461769</v>
      </c>
      <c r="D25" s="99">
        <f>Oreperbranche!D25/(OretotaliArticolazioni!$C$35/1000)</f>
        <v>0.8455670696603339</v>
      </c>
      <c r="E25" s="99">
        <f>Oreperbranche!E25/(OretotaliArticolazioni!$C$36/1000)</f>
        <v>0</v>
      </c>
      <c r="F25" s="99">
        <f>Oreperbranche!F25/(OretotaliArticolazioni!$C$37/1000)</f>
        <v>0.80361152473469011</v>
      </c>
    </row>
    <row r="26" spans="1:6">
      <c r="A26" s="43" t="s">
        <v>12</v>
      </c>
      <c r="B26" s="99">
        <f>Oreperbranche!B26/(OretotaliArticolazioni!$C$33/1000)</f>
        <v>0.3998229355571104</v>
      </c>
      <c r="C26" s="99">
        <f>Oreperbranche!C26/(OretotaliArticolazioni!$C$34/1000)</f>
        <v>0</v>
      </c>
      <c r="D26" s="99">
        <f>Oreperbranche!D26/(OretotaliArticolazioni!$C$35/1000)</f>
        <v>0.53972366148531947</v>
      </c>
      <c r="E26" s="99">
        <f>Oreperbranche!E26/(OretotaliArticolazioni!$C$36/1000)</f>
        <v>0.20056522928252349</v>
      </c>
      <c r="F26" s="99">
        <f>Oreperbranche!F26/(OretotaliArticolazioni!$C$37/1000)</f>
        <v>0.23635633080432061</v>
      </c>
    </row>
    <row r="27" spans="1:6">
      <c r="A27" s="43" t="s">
        <v>24</v>
      </c>
      <c r="B27" s="99">
        <f>Oreperbranche!B27/(OretotaliArticolazioni!$C$33/1000)</f>
        <v>0</v>
      </c>
      <c r="C27" s="99">
        <f>Oreperbranche!C27/(OretotaliArticolazioni!$C$34/1000)</f>
        <v>0</v>
      </c>
      <c r="D27" s="99">
        <f>Oreperbranche!D27/(OretotaliArticolazioni!$C$35/1000)</f>
        <v>0</v>
      </c>
      <c r="E27" s="99">
        <f>Oreperbranche!E27/(OretotaliArticolazioni!$C$36/1000)</f>
        <v>0</v>
      </c>
      <c r="F27" s="99">
        <f>Oreperbranche!F27/(OretotaliArticolazioni!$C$37/1000)</f>
        <v>0</v>
      </c>
    </row>
    <row r="28" spans="1:6">
      <c r="A28" s="43" t="s">
        <v>20</v>
      </c>
      <c r="B28" s="99">
        <f>Oreperbranche!B28/(OretotaliArticolazioni!$C$33/1000)</f>
        <v>0.45694049777955476</v>
      </c>
      <c r="C28" s="99">
        <f>Oreperbranche!C28/(OretotaliArticolazioni!$C$34/1000)</f>
        <v>0.20711795367461769</v>
      </c>
      <c r="D28" s="99">
        <f>Oreperbranche!D28/(OretotaliArticolazioni!$C$35/1000)</f>
        <v>0.28785261945883706</v>
      </c>
      <c r="E28" s="99">
        <f>Oreperbranche!E28/(OretotaliArticolazioni!$C$36/1000)</f>
        <v>0</v>
      </c>
      <c r="F28" s="99">
        <f>Oreperbranche!F28/(OretotaliArticolazioni!$C$37/1000)</f>
        <v>0.14181379848259237</v>
      </c>
    </row>
    <row r="29" spans="1:6">
      <c r="A29" s="43" t="s">
        <v>13</v>
      </c>
      <c r="B29" s="99">
        <f>Oreperbranche!B29/(OretotaliArticolazioni!$C$33/1000)</f>
        <v>0.71396952778055423</v>
      </c>
      <c r="C29" s="99">
        <f>Oreperbranche!C29/(OretotaliArticolazioni!$C$34/1000)</f>
        <v>0.25889744209327209</v>
      </c>
      <c r="D29" s="99">
        <f>Oreperbranche!D29/(OretotaliArticolazioni!$C$35/1000)</f>
        <v>0.64766839378238339</v>
      </c>
      <c r="E29" s="99">
        <f>Oreperbranche!E29/(OretotaliArticolazioni!$C$36/1000)</f>
        <v>0.38289725590299939</v>
      </c>
      <c r="F29" s="99">
        <f>Oreperbranche!F29/(OretotaliArticolazioni!$C$37/1000)</f>
        <v>0.96906095629771449</v>
      </c>
    </row>
    <row r="30" spans="1:6">
      <c r="A30" s="43" t="s">
        <v>14</v>
      </c>
      <c r="B30" s="99">
        <f>Oreperbranche!B30/(OretotaliArticolazioni!$C$33/1000)</f>
        <v>0.37126415444588823</v>
      </c>
      <c r="C30" s="99">
        <f>Oreperbranche!C30/(OretotaliArticolazioni!$C$34/1000)</f>
        <v>0.27615727156615694</v>
      </c>
      <c r="D30" s="99">
        <f>Oreperbranche!D30/(OretotaliArticolazioni!$C$35/1000)</f>
        <v>0.71963154864709267</v>
      </c>
      <c r="E30" s="99">
        <f>Oreperbranche!E30/(OretotaliArticolazioni!$C$36/1000)</f>
        <v>0.21879843194457108</v>
      </c>
      <c r="F30" s="99">
        <f>Oreperbranche!F30/(OretotaliArticolazioni!$C$37/1000)</f>
        <v>0.56725519393036949</v>
      </c>
    </row>
    <row r="31" spans="1:6">
      <c r="A31" s="43" t="s">
        <v>15</v>
      </c>
      <c r="B31" s="99">
        <f>Oreperbranche!B31/(OretotaliArticolazioni!$C$33/1000)</f>
        <v>0.34270537333466605</v>
      </c>
      <c r="C31" s="99">
        <f>Oreperbranche!C31/(OretotaliArticolazioni!$C$34/1000)</f>
        <v>0</v>
      </c>
      <c r="D31" s="99">
        <f>Oreperbranche!D31/(OretotaliArticolazioni!$C$35/1000)</f>
        <v>0.68364997121473803</v>
      </c>
      <c r="E31" s="99">
        <f>Oreperbranche!E31/(OretotaliArticolazioni!$C$36/1000)</f>
        <v>0</v>
      </c>
      <c r="F31" s="99">
        <f>Oreperbranche!F31/(OretotaliArticolazioni!$C$37/1000)</f>
        <v>0.89815405705641826</v>
      </c>
    </row>
    <row r="32" spans="1:6">
      <c r="A32" s="43" t="s">
        <v>16</v>
      </c>
      <c r="B32" s="99">
        <f>Oreperbranche!B32/(OretotaliArticolazioni!$C$33/1000)</f>
        <v>0.12851451500049976</v>
      </c>
      <c r="C32" s="99">
        <f>Oreperbranche!C32/(OretotaliArticolazioni!$C$34/1000)</f>
        <v>0.27615727156615694</v>
      </c>
      <c r="D32" s="99">
        <f>Oreperbranche!D32/(OretotaliArticolazioni!$C$35/1000)</f>
        <v>0.35981577432354633</v>
      </c>
      <c r="E32" s="99">
        <f>Oreperbranche!E32/(OretotaliArticolazioni!$C$36/1000)</f>
        <v>0.10939921597228554</v>
      </c>
      <c r="F32" s="99">
        <f>Oreperbranche!F32/(OretotaliArticolazioni!$C$37/1000)</f>
        <v>0.73270462549339388</v>
      </c>
    </row>
    <row r="33" spans="1:6">
      <c r="A33" s="43" t="s">
        <v>17</v>
      </c>
      <c r="B33" s="99">
        <f>Oreperbranche!B33/(OretotaliArticolazioni!$C$33/1000)</f>
        <v>0.95671916722594275</v>
      </c>
      <c r="C33" s="99">
        <f>Oreperbranche!C33/(OretotaliArticolazioni!$C$34/1000)</f>
        <v>0.39697607787635059</v>
      </c>
      <c r="D33" s="99">
        <f>Oreperbranche!D33/(OretotaliArticolazioni!$C$35/1000)</f>
        <v>0.55771445020149679</v>
      </c>
      <c r="E33" s="99">
        <f>Oreperbranche!E33/(OretotaliArticolazioni!$C$36/1000)</f>
        <v>0.43759686388914215</v>
      </c>
      <c r="F33" s="99">
        <f>Oreperbranche!F33/(OretotaliArticolazioni!$C$37/1000)</f>
        <v>0.18908506464345648</v>
      </c>
    </row>
    <row r="34" spans="1:6">
      <c r="A34" s="43" t="s">
        <v>243</v>
      </c>
      <c r="B34" s="99">
        <f>Oreperbranche!B34/(OretotaliArticolazioni!$C$33/1000)</f>
        <v>1.0852336822264426</v>
      </c>
      <c r="C34" s="99">
        <f>Oreperbranche!C34/(OretotaliArticolazioni!$C$34/1000)</f>
        <v>0.20711795367461769</v>
      </c>
      <c r="D34" s="99">
        <f>Oreperbranche!D34/(OretotaliArticolazioni!$C$35/1000)</f>
        <v>1.9430051813471501</v>
      </c>
      <c r="E34" s="99">
        <f>Oreperbranche!E34/(OretotaliArticolazioni!$C$36/1000)</f>
        <v>0.34643085057890421</v>
      </c>
      <c r="F34" s="99">
        <f>Oreperbranche!F34/(OretotaliArticolazioni!$C$37/1000)</f>
        <v>1.205417287102035</v>
      </c>
    </row>
    <row r="35" spans="1:6">
      <c r="A35" s="43" t="s">
        <v>242</v>
      </c>
      <c r="B35" s="99">
        <f>Oreperbranche!B35/(OretotaliArticolazioni!$C$33/1000)</f>
        <v>0</v>
      </c>
      <c r="C35" s="99">
        <f>Oreperbranche!C35/(OretotaliArticolazioni!$C$34/1000)</f>
        <v>0</v>
      </c>
      <c r="D35" s="99">
        <f>Oreperbranche!D35/(OretotaliArticolazioni!$C$35/1000)</f>
        <v>0</v>
      </c>
      <c r="E35" s="99">
        <f>Oreperbranche!E35/(OretotaliArticolazioni!$C$36/1000)</f>
        <v>0</v>
      </c>
      <c r="F35" s="99">
        <f>Oreperbranche!F35/(OretotaliArticolazioni!$C$37/1000)</f>
        <v>0</v>
      </c>
    </row>
    <row r="36" spans="1:6">
      <c r="A36" s="43" t="s">
        <v>18</v>
      </c>
      <c r="B36" s="99">
        <f>Oreperbranche!B36/(OretotaliArticolazioni!$C$33/1000)</f>
        <v>1.0281161200039981</v>
      </c>
      <c r="C36" s="99">
        <f>Oreperbranche!C36/(OretotaliArticolazioni!$C$34/1000)</f>
        <v>0</v>
      </c>
      <c r="D36" s="99">
        <f>Oreperbranche!D36/(OretotaliArticolazioni!$C$35/1000)</f>
        <v>0</v>
      </c>
      <c r="E36" s="99">
        <f>Oreperbranche!E36/(OretotaliArticolazioni!$C$36/1000)</f>
        <v>0.21879843194457108</v>
      </c>
      <c r="F36" s="99">
        <f>Oreperbranche!F36/(OretotaliArticolazioni!$C$37/1000)</f>
        <v>0.94542532321728245</v>
      </c>
    </row>
    <row r="37" spans="1:6">
      <c r="A37" s="43" t="s">
        <v>23</v>
      </c>
      <c r="B37" s="99">
        <f>Oreperbranche!B37/(OretotaliArticolazioni!$C$33/1000)</f>
        <v>0.17135268666733303</v>
      </c>
      <c r="C37" s="99">
        <f>Oreperbranche!C37/(OretotaliArticolazioni!$C$34/1000)</f>
        <v>0.10355897683730884</v>
      </c>
      <c r="D37" s="99">
        <f>Oreperbranche!D37/(OretotaliArticolazioni!$C$35/1000)</f>
        <v>0.21588946459412781</v>
      </c>
      <c r="E37" s="99">
        <f>Oreperbranche!E37/(OretotaliArticolazioni!$C$36/1000)</f>
        <v>0.10939921597228554</v>
      </c>
      <c r="F37" s="99">
        <f>Oreperbranche!F37/(OretotaliArticolazioni!$C$37/1000)</f>
        <v>0.28362759696518475</v>
      </c>
    </row>
    <row r="38" spans="1:6" ht="15.75" thickBot="1">
      <c r="A38" s="43" t="s">
        <v>19</v>
      </c>
      <c r="B38" s="125">
        <f>Oreperbranche!B38/(OretotaliArticolazioni!$C$33/1000)</f>
        <v>0.18563207722294411</v>
      </c>
      <c r="C38" s="125">
        <f>Oreperbranche!C38/(OretotaliArticolazioni!$C$34/1000)</f>
        <v>0.15533846525596326</v>
      </c>
      <c r="D38" s="125">
        <f>Oreperbranche!D38/(OretotaliArticolazioni!$C$35/1000)</f>
        <v>0.26986183074265974</v>
      </c>
      <c r="E38" s="125">
        <f>Oreperbranche!E38/(OretotaliArticolazioni!$C$36/1000)</f>
        <v>0.2917312425927614</v>
      </c>
      <c r="F38" s="125">
        <f>Oreperbranche!F38/(OretotaliArticolazioni!$C$37/1000)</f>
        <v>0.54361956084993734</v>
      </c>
    </row>
    <row r="39" spans="1:6" ht="15.75" thickTop="1">
      <c r="A39" s="16"/>
      <c r="B39" s="100">
        <f>SUM(B4:B38)</f>
        <v>14.921963130613589</v>
      </c>
      <c r="C39" s="100">
        <f>SUM(C4:C38)</f>
        <v>5.851082191307948</v>
      </c>
      <c r="D39" s="100">
        <f>SUM(D4:D38)</f>
        <v>18.197682786413353</v>
      </c>
      <c r="E39" s="100">
        <f>SUM(E4:E38)</f>
        <v>9.3536329656304105</v>
      </c>
      <c r="F39" s="100">
        <f>SUM(F4:F38)</f>
        <v>14.654092509867878</v>
      </c>
    </row>
  </sheetData>
  <sortState xmlns:xlrd2="http://schemas.microsoft.com/office/spreadsheetml/2017/richdata2" ref="A4:F39">
    <sortCondition ref="A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3"/>
  <sheetViews>
    <sheetView workbookViewId="0">
      <selection activeCell="G49" sqref="G49"/>
    </sheetView>
  </sheetViews>
  <sheetFormatPr defaultRowHeight="15"/>
  <cols>
    <col min="1" max="1" width="33.5703125" customWidth="1"/>
    <col min="2" max="2" width="26.140625" customWidth="1"/>
  </cols>
  <sheetData>
    <row r="1" spans="1:2">
      <c r="A1" s="89" t="s">
        <v>216</v>
      </c>
      <c r="B1" s="89" t="s">
        <v>226</v>
      </c>
    </row>
    <row r="2" spans="1:2">
      <c r="A2" s="104" t="s">
        <v>24</v>
      </c>
      <c r="B2" s="105">
        <v>0</v>
      </c>
    </row>
    <row r="3" spans="1:2">
      <c r="A3" s="104" t="s">
        <v>7</v>
      </c>
      <c r="B3" s="105">
        <v>0</v>
      </c>
    </row>
    <row r="4" spans="1:2">
      <c r="A4" s="104" t="s">
        <v>247</v>
      </c>
      <c r="B4" s="105">
        <v>1</v>
      </c>
    </row>
    <row r="5" spans="1:2">
      <c r="A5" s="106" t="s">
        <v>246</v>
      </c>
      <c r="B5" s="105">
        <v>1</v>
      </c>
    </row>
    <row r="6" spans="1:2">
      <c r="A6" s="107" t="s">
        <v>244</v>
      </c>
      <c r="B6" s="108">
        <v>1</v>
      </c>
    </row>
    <row r="7" spans="1:2">
      <c r="A7" s="104" t="s">
        <v>33</v>
      </c>
      <c r="B7" s="105">
        <v>1</v>
      </c>
    </row>
    <row r="8" spans="1:2">
      <c r="A8" s="104" t="s">
        <v>27</v>
      </c>
      <c r="B8" s="105">
        <v>1</v>
      </c>
    </row>
    <row r="9" spans="1:2">
      <c r="A9" s="104" t="s">
        <v>241</v>
      </c>
      <c r="B9" s="105">
        <v>1</v>
      </c>
    </row>
    <row r="10" spans="1:2">
      <c r="A10" s="104" t="s">
        <v>255</v>
      </c>
      <c r="B10" s="105">
        <v>1</v>
      </c>
    </row>
    <row r="11" spans="1:2">
      <c r="A11" s="104" t="s">
        <v>32</v>
      </c>
      <c r="B11" s="105">
        <v>2</v>
      </c>
    </row>
    <row r="12" spans="1:2">
      <c r="A12" s="104" t="s">
        <v>26</v>
      </c>
      <c r="B12" s="105">
        <v>2</v>
      </c>
    </row>
    <row r="13" spans="1:2">
      <c r="A13" s="104" t="s">
        <v>25</v>
      </c>
      <c r="B13" s="105">
        <v>2</v>
      </c>
    </row>
    <row r="14" spans="1:2">
      <c r="A14" s="104" t="s">
        <v>8</v>
      </c>
      <c r="B14" s="105">
        <v>2</v>
      </c>
    </row>
    <row r="15" spans="1:2">
      <c r="A15" s="104" t="s">
        <v>19</v>
      </c>
      <c r="B15" s="105">
        <v>2</v>
      </c>
    </row>
    <row r="16" spans="1:2">
      <c r="A16" s="109" t="s">
        <v>227</v>
      </c>
      <c r="B16" s="110">
        <v>3</v>
      </c>
    </row>
    <row r="17" spans="1:2">
      <c r="A17" s="104" t="s">
        <v>28</v>
      </c>
      <c r="B17" s="105">
        <v>3</v>
      </c>
    </row>
    <row r="18" spans="1:2">
      <c r="A18" s="104" t="s">
        <v>23</v>
      </c>
      <c r="B18" s="105">
        <v>3</v>
      </c>
    </row>
    <row r="19" spans="1:2">
      <c r="A19" s="104" t="s">
        <v>12</v>
      </c>
      <c r="B19" s="105">
        <v>3</v>
      </c>
    </row>
    <row r="20" spans="1:2">
      <c r="A20" s="104" t="s">
        <v>20</v>
      </c>
      <c r="B20" s="105">
        <v>3</v>
      </c>
    </row>
    <row r="21" spans="1:2">
      <c r="A21" s="104" t="s">
        <v>15</v>
      </c>
      <c r="B21" s="105">
        <v>3</v>
      </c>
    </row>
    <row r="22" spans="1:2">
      <c r="A22" s="104" t="s">
        <v>3</v>
      </c>
      <c r="B22" s="105">
        <v>4</v>
      </c>
    </row>
    <row r="23" spans="1:2">
      <c r="A23" s="104" t="s">
        <v>29</v>
      </c>
      <c r="B23" s="105">
        <v>4</v>
      </c>
    </row>
    <row r="24" spans="1:2">
      <c r="A24" s="104" t="s">
        <v>18</v>
      </c>
      <c r="B24" s="105">
        <v>4</v>
      </c>
    </row>
    <row r="25" spans="1:2">
      <c r="A25" s="104" t="s">
        <v>219</v>
      </c>
      <c r="B25" s="105">
        <f>6-2</f>
        <v>4</v>
      </c>
    </row>
    <row r="26" spans="1:2">
      <c r="A26" s="104" t="s">
        <v>16</v>
      </c>
      <c r="B26" s="105">
        <v>4</v>
      </c>
    </row>
    <row r="27" spans="1:2">
      <c r="A27" s="104" t="s">
        <v>14</v>
      </c>
      <c r="B27" s="105">
        <v>5</v>
      </c>
    </row>
    <row r="28" spans="1:2">
      <c r="A28" s="104" t="s">
        <v>242</v>
      </c>
      <c r="B28" s="105">
        <v>5</v>
      </c>
    </row>
    <row r="29" spans="1:2">
      <c r="A29" s="104" t="s">
        <v>10</v>
      </c>
      <c r="B29" s="105">
        <v>5</v>
      </c>
    </row>
    <row r="30" spans="1:2">
      <c r="A30" s="104" t="s">
        <v>4</v>
      </c>
      <c r="B30" s="105">
        <v>5</v>
      </c>
    </row>
    <row r="31" spans="1:2">
      <c r="A31" s="104" t="s">
        <v>9</v>
      </c>
      <c r="B31" s="105">
        <v>6</v>
      </c>
    </row>
    <row r="32" spans="1:2">
      <c r="A32" s="104" t="s">
        <v>11</v>
      </c>
      <c r="B32" s="105">
        <v>7</v>
      </c>
    </row>
    <row r="33" spans="1:2">
      <c r="A33" s="104" t="s">
        <v>13</v>
      </c>
      <c r="B33" s="105">
        <v>7</v>
      </c>
    </row>
    <row r="34" spans="1:2">
      <c r="A34" s="104" t="s">
        <v>1</v>
      </c>
      <c r="B34" s="105">
        <v>7</v>
      </c>
    </row>
    <row r="35" spans="1:2">
      <c r="A35" s="104" t="s">
        <v>6</v>
      </c>
      <c r="B35" s="105">
        <v>7</v>
      </c>
    </row>
    <row r="36" spans="1:2">
      <c r="A36" s="104" t="s">
        <v>22</v>
      </c>
      <c r="B36" s="105">
        <v>7</v>
      </c>
    </row>
    <row r="37" spans="1:2">
      <c r="A37" s="104" t="s">
        <v>21</v>
      </c>
      <c r="B37" s="105">
        <v>7</v>
      </c>
    </row>
    <row r="38" spans="1:2">
      <c r="A38" s="104" t="s">
        <v>17</v>
      </c>
      <c r="B38" s="105">
        <v>7</v>
      </c>
    </row>
    <row r="39" spans="1:2">
      <c r="A39" s="104" t="s">
        <v>2</v>
      </c>
      <c r="B39" s="105">
        <v>8</v>
      </c>
    </row>
    <row r="40" spans="1:2">
      <c r="A40" s="104" t="s">
        <v>5</v>
      </c>
      <c r="B40" s="105">
        <v>8</v>
      </c>
    </row>
    <row r="41" spans="1:2">
      <c r="A41" s="104" t="s">
        <v>243</v>
      </c>
      <c r="B41" s="105">
        <v>10</v>
      </c>
    </row>
    <row r="42" spans="1:2">
      <c r="A42" s="104" t="s">
        <v>30</v>
      </c>
      <c r="B42" s="105">
        <v>24</v>
      </c>
    </row>
    <row r="43" spans="1:2" ht="21">
      <c r="A43" s="16"/>
      <c r="B43" s="111">
        <f>SUM(B2:B42)</f>
        <v>180</v>
      </c>
    </row>
  </sheetData>
  <sortState xmlns:xlrd2="http://schemas.microsoft.com/office/spreadsheetml/2017/richdata2" ref="A2:B43">
    <sortCondition ref="B1:B4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9"/>
  <sheetViews>
    <sheetView workbookViewId="0">
      <selection activeCell="B8" sqref="B8"/>
    </sheetView>
  </sheetViews>
  <sheetFormatPr defaultRowHeight="15"/>
  <cols>
    <col min="1" max="1" width="21.85546875" customWidth="1"/>
    <col min="2" max="2" width="7.42578125" bestFit="1" customWidth="1"/>
    <col min="3" max="4" width="7.28515625" bestFit="1" customWidth="1"/>
  </cols>
  <sheetData>
    <row r="1" spans="1:5" s="83" customFormat="1">
      <c r="B1" s="83" t="s">
        <v>228</v>
      </c>
      <c r="C1" s="83" t="s">
        <v>229</v>
      </c>
      <c r="D1" s="83" t="s">
        <v>230</v>
      </c>
      <c r="E1" s="37" t="s">
        <v>236</v>
      </c>
    </row>
    <row r="2" spans="1:5">
      <c r="A2" t="s">
        <v>66</v>
      </c>
      <c r="B2">
        <f>120+24</f>
        <v>144</v>
      </c>
      <c r="C2">
        <v>10</v>
      </c>
      <c r="D2">
        <v>0</v>
      </c>
      <c r="E2" s="65">
        <f>SUM(B2:D2)</f>
        <v>154</v>
      </c>
    </row>
    <row r="3" spans="1:5">
      <c r="A3" t="s">
        <v>231</v>
      </c>
      <c r="B3">
        <f>174+40</f>
        <v>214</v>
      </c>
      <c r="C3">
        <v>0</v>
      </c>
      <c r="D3">
        <v>30</v>
      </c>
      <c r="E3" s="65">
        <f t="shared" ref="E3:E9" si="0">SUM(B3:D3)</f>
        <v>244</v>
      </c>
    </row>
    <row r="4" spans="1:5">
      <c r="A4" t="s">
        <v>232</v>
      </c>
      <c r="B4">
        <f>144-30+32</f>
        <v>146</v>
      </c>
      <c r="C4">
        <v>0</v>
      </c>
      <c r="D4">
        <v>42</v>
      </c>
      <c r="E4" s="65">
        <f t="shared" si="0"/>
        <v>188</v>
      </c>
    </row>
    <row r="5" spans="1:5">
      <c r="A5" t="s">
        <v>233</v>
      </c>
      <c r="B5">
        <f>30+8</f>
        <v>38</v>
      </c>
      <c r="C5">
        <v>24</v>
      </c>
      <c r="D5">
        <v>0</v>
      </c>
      <c r="E5" s="65">
        <f t="shared" si="0"/>
        <v>62</v>
      </c>
    </row>
    <row r="6" spans="1:5">
      <c r="A6" t="s">
        <v>234</v>
      </c>
      <c r="B6">
        <v>0</v>
      </c>
      <c r="C6">
        <v>0</v>
      </c>
      <c r="D6">
        <v>36</v>
      </c>
      <c r="E6" s="65">
        <f t="shared" si="0"/>
        <v>36</v>
      </c>
    </row>
    <row r="7" spans="1:5">
      <c r="A7" t="s">
        <v>235</v>
      </c>
      <c r="B7">
        <f>30+8</f>
        <v>38</v>
      </c>
      <c r="C7">
        <v>24</v>
      </c>
      <c r="D7">
        <v>36</v>
      </c>
      <c r="E7" s="65">
        <f t="shared" si="0"/>
        <v>98</v>
      </c>
    </row>
    <row r="8" spans="1:5">
      <c r="A8" t="s">
        <v>237</v>
      </c>
      <c r="B8">
        <f>216+54</f>
        <v>270</v>
      </c>
      <c r="C8">
        <v>0</v>
      </c>
      <c r="D8">
        <v>0</v>
      </c>
      <c r="E8" s="65">
        <v>0</v>
      </c>
    </row>
    <row r="9" spans="1:5">
      <c r="A9" s="65" t="s">
        <v>236</v>
      </c>
      <c r="B9" s="65">
        <f>SUM(B2:B8)</f>
        <v>850</v>
      </c>
      <c r="C9" s="65">
        <f>SUM(C2:C8)</f>
        <v>58</v>
      </c>
      <c r="D9" s="65">
        <f>SUM(D2:D8)</f>
        <v>144</v>
      </c>
      <c r="E9" s="65">
        <f t="shared" si="0"/>
        <v>1052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3"/>
  <sheetViews>
    <sheetView topLeftCell="A16" workbookViewId="0">
      <selection activeCell="F46" sqref="F46"/>
    </sheetView>
  </sheetViews>
  <sheetFormatPr defaultRowHeight="15"/>
  <cols>
    <col min="1" max="1" width="35.7109375" customWidth="1"/>
    <col min="2" max="2" width="26.28515625" customWidth="1"/>
  </cols>
  <sheetData>
    <row r="1" spans="1:2">
      <c r="A1" s="38" t="s">
        <v>0</v>
      </c>
      <c r="B1" s="38" t="s">
        <v>31</v>
      </c>
    </row>
    <row r="2" spans="1:2">
      <c r="A2" s="39" t="s">
        <v>24</v>
      </c>
      <c r="B2" s="40">
        <v>0</v>
      </c>
    </row>
    <row r="3" spans="1:2">
      <c r="A3" s="39" t="s">
        <v>7</v>
      </c>
      <c r="B3" s="40">
        <v>0</v>
      </c>
    </row>
    <row r="4" spans="1:2">
      <c r="A4" s="39" t="s">
        <v>33</v>
      </c>
      <c r="B4" s="40">
        <v>6</v>
      </c>
    </row>
    <row r="5" spans="1:2">
      <c r="A5" s="66" t="s">
        <v>241</v>
      </c>
      <c r="B5" s="40">
        <v>16</v>
      </c>
    </row>
    <row r="6" spans="1:2">
      <c r="A6" s="66" t="s">
        <v>246</v>
      </c>
      <c r="B6" s="40">
        <f>12+12</f>
        <v>24</v>
      </c>
    </row>
    <row r="7" spans="1:2">
      <c r="A7" s="39" t="s">
        <v>25</v>
      </c>
      <c r="B7" s="40">
        <v>27</v>
      </c>
    </row>
    <row r="8" spans="1:2">
      <c r="A8" s="66" t="s">
        <v>247</v>
      </c>
      <c r="B8" s="40">
        <v>35</v>
      </c>
    </row>
    <row r="9" spans="1:2">
      <c r="A9" s="39" t="s">
        <v>27</v>
      </c>
      <c r="B9" s="40">
        <v>38</v>
      </c>
    </row>
    <row r="10" spans="1:2">
      <c r="A10" s="66" t="s">
        <v>244</v>
      </c>
      <c r="B10" s="40">
        <v>38</v>
      </c>
    </row>
    <row r="11" spans="1:2">
      <c r="A11" s="66" t="s">
        <v>255</v>
      </c>
      <c r="B11" s="40">
        <v>38</v>
      </c>
    </row>
    <row r="12" spans="1:2">
      <c r="A12" s="39" t="s">
        <v>32</v>
      </c>
      <c r="B12" s="40">
        <v>44</v>
      </c>
    </row>
    <row r="13" spans="1:2">
      <c r="A13" s="39" t="s">
        <v>23</v>
      </c>
      <c r="B13" s="40">
        <v>48</v>
      </c>
    </row>
    <row r="14" spans="1:2">
      <c r="A14" s="39" t="s">
        <v>3</v>
      </c>
      <c r="B14" s="40">
        <v>62.5</v>
      </c>
    </row>
    <row r="15" spans="1:2">
      <c r="A15" s="39" t="s">
        <v>20</v>
      </c>
      <c r="B15" s="40">
        <v>66</v>
      </c>
    </row>
    <row r="16" spans="1:2">
      <c r="A16" s="66" t="s">
        <v>28</v>
      </c>
      <c r="B16" s="40">
        <v>72</v>
      </c>
    </row>
    <row r="17" spans="1:2">
      <c r="A17" s="39" t="s">
        <v>26</v>
      </c>
      <c r="B17" s="40">
        <v>76</v>
      </c>
    </row>
    <row r="18" spans="1:2">
      <c r="A18" s="39" t="s">
        <v>19</v>
      </c>
      <c r="B18" s="40">
        <v>76</v>
      </c>
    </row>
    <row r="19" spans="1:2">
      <c r="A19" s="39" t="s">
        <v>8</v>
      </c>
      <c r="B19" s="40">
        <v>76</v>
      </c>
    </row>
    <row r="20" spans="1:2">
      <c r="A20" s="39" t="s">
        <v>12</v>
      </c>
      <c r="B20" s="40">
        <f>82-3</f>
        <v>79</v>
      </c>
    </row>
    <row r="21" spans="1:2">
      <c r="A21" s="39" t="s">
        <v>16</v>
      </c>
      <c r="B21" s="40">
        <v>82</v>
      </c>
    </row>
    <row r="22" spans="1:2">
      <c r="A22" s="66" t="s">
        <v>242</v>
      </c>
      <c r="B22" s="40">
        <v>95</v>
      </c>
    </row>
    <row r="23" spans="1:2">
      <c r="A23" s="39" t="s">
        <v>15</v>
      </c>
      <c r="B23" s="40">
        <v>100</v>
      </c>
    </row>
    <row r="24" spans="1:2">
      <c r="A24" s="39" t="s">
        <v>4</v>
      </c>
      <c r="B24" s="40">
        <v>111</v>
      </c>
    </row>
    <row r="25" spans="1:2">
      <c r="A25" s="66" t="s">
        <v>227</v>
      </c>
      <c r="B25" s="40">
        <v>114</v>
      </c>
    </row>
    <row r="26" spans="1:2">
      <c r="A26" s="39" t="s">
        <v>14</v>
      </c>
      <c r="B26" s="40">
        <v>118</v>
      </c>
    </row>
    <row r="27" spans="1:2">
      <c r="A27" s="66" t="s">
        <v>29</v>
      </c>
      <c r="B27" s="40">
        <v>120</v>
      </c>
    </row>
    <row r="28" spans="1:2">
      <c r="A28" s="39" t="s">
        <v>18</v>
      </c>
      <c r="B28" s="40">
        <v>132</v>
      </c>
    </row>
    <row r="29" spans="1:2">
      <c r="A29" s="39" t="s">
        <v>219</v>
      </c>
      <c r="B29" s="40">
        <f>209-76</f>
        <v>133</v>
      </c>
    </row>
    <row r="30" spans="1:2">
      <c r="A30" s="39" t="s">
        <v>17</v>
      </c>
      <c r="B30" s="40">
        <v>153</v>
      </c>
    </row>
    <row r="31" spans="1:2">
      <c r="A31" s="39" t="s">
        <v>11</v>
      </c>
      <c r="B31" s="40">
        <v>155</v>
      </c>
    </row>
    <row r="32" spans="1:2">
      <c r="A32" s="39" t="s">
        <v>9</v>
      </c>
      <c r="B32" s="40">
        <v>158</v>
      </c>
    </row>
    <row r="33" spans="1:2">
      <c r="A33" s="39" t="s">
        <v>5</v>
      </c>
      <c r="B33" s="40">
        <v>167</v>
      </c>
    </row>
    <row r="34" spans="1:2">
      <c r="A34" s="66" t="s">
        <v>254</v>
      </c>
      <c r="B34" s="40">
        <v>169</v>
      </c>
    </row>
    <row r="35" spans="1:2">
      <c r="A35" s="39" t="s">
        <v>10</v>
      </c>
      <c r="B35" s="80">
        <v>186</v>
      </c>
    </row>
    <row r="36" spans="1:2">
      <c r="A36" s="82" t="s">
        <v>22</v>
      </c>
      <c r="B36" s="40">
        <v>215</v>
      </c>
    </row>
    <row r="37" spans="1:2">
      <c r="A37" s="82" t="s">
        <v>21</v>
      </c>
      <c r="B37" s="40">
        <v>226</v>
      </c>
    </row>
    <row r="38" spans="1:2">
      <c r="A38" s="82" t="s">
        <v>2</v>
      </c>
      <c r="B38" s="40">
        <v>233</v>
      </c>
    </row>
    <row r="39" spans="1:2">
      <c r="A39" s="82" t="s">
        <v>6</v>
      </c>
      <c r="B39" s="40">
        <f>221+14</f>
        <v>235</v>
      </c>
    </row>
    <row r="40" spans="1:2">
      <c r="A40" s="82" t="s">
        <v>1</v>
      </c>
      <c r="B40" s="40">
        <v>244</v>
      </c>
    </row>
    <row r="41" spans="1:2">
      <c r="A41" s="81" t="s">
        <v>243</v>
      </c>
      <c r="B41" s="40">
        <f>342-38</f>
        <v>304</v>
      </c>
    </row>
    <row r="42" spans="1:2">
      <c r="A42" s="81" t="s">
        <v>30</v>
      </c>
      <c r="B42" s="40">
        <f>726-29-12-30+112+54</f>
        <v>821</v>
      </c>
    </row>
    <row r="43" spans="1:2" ht="18.75">
      <c r="A43" s="16"/>
      <c r="B43" s="41">
        <f>SUM(B2:B42)</f>
        <v>5092.5</v>
      </c>
    </row>
  </sheetData>
  <sortState xmlns:xlrd2="http://schemas.microsoft.com/office/spreadsheetml/2017/richdata2" ref="A2:B43">
    <sortCondition ref="B1:B43"/>
  </sortState>
  <printOptions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57"/>
  <sheetViews>
    <sheetView topLeftCell="A31" workbookViewId="0">
      <selection activeCell="V49" sqref="V49"/>
    </sheetView>
  </sheetViews>
  <sheetFormatPr defaultRowHeight="15"/>
  <cols>
    <col min="1" max="1" width="28.140625" customWidth="1"/>
    <col min="2" max="2" width="16.5703125" customWidth="1"/>
    <col min="3" max="3" width="13.140625" customWidth="1"/>
    <col min="4" max="4" width="21.140625" customWidth="1"/>
    <col min="6" max="6" width="12" customWidth="1"/>
  </cols>
  <sheetData>
    <row r="3" spans="1:4" ht="23.25">
      <c r="A3" s="64" t="s">
        <v>225</v>
      </c>
      <c r="D3" s="30"/>
    </row>
    <row r="4" spans="1:4" ht="23.25">
      <c r="A4" s="64" t="s">
        <v>222</v>
      </c>
      <c r="D4" s="29"/>
    </row>
    <row r="5" spans="1:4">
      <c r="D5" s="29"/>
    </row>
    <row r="6" spans="1:4">
      <c r="A6" s="16" t="s">
        <v>41</v>
      </c>
      <c r="B6" s="16" t="s">
        <v>214</v>
      </c>
      <c r="D6" s="29"/>
    </row>
    <row r="7" spans="1:4">
      <c r="A7" s="16"/>
      <c r="B7" s="16"/>
      <c r="D7" s="29"/>
    </row>
    <row r="8" spans="1:4">
      <c r="A8" s="16" t="s">
        <v>34</v>
      </c>
      <c r="B8" s="16">
        <f>OreperbrancheB1!B38</f>
        <v>1051</v>
      </c>
      <c r="D8" s="29"/>
    </row>
    <row r="9" spans="1:4">
      <c r="A9" s="16" t="s">
        <v>35</v>
      </c>
      <c r="B9" s="16">
        <f>OreperbrancheB2!B38</f>
        <v>339</v>
      </c>
      <c r="D9" s="29"/>
    </row>
    <row r="10" spans="1:4">
      <c r="A10" s="16" t="s">
        <v>36</v>
      </c>
      <c r="B10" s="16">
        <f>OreperbrancheMS!B38</f>
        <v>1049.5</v>
      </c>
    </row>
    <row r="11" spans="1:4">
      <c r="A11" s="16" t="s">
        <v>37</v>
      </c>
      <c r="B11" s="16">
        <f>OreperbrancheTT!B38</f>
        <v>525</v>
      </c>
      <c r="C11" s="28"/>
    </row>
    <row r="12" spans="1:4">
      <c r="A12" s="16" t="s">
        <v>38</v>
      </c>
      <c r="B12" s="16">
        <f>OreperbrancheNE!B39</f>
        <v>626</v>
      </c>
      <c r="C12" s="29"/>
    </row>
    <row r="13" spans="1:4">
      <c r="A13" s="16" t="s">
        <v>245</v>
      </c>
      <c r="B13" s="16">
        <v>84</v>
      </c>
      <c r="C13" s="32"/>
    </row>
    <row r="14" spans="1:4">
      <c r="A14" s="16" t="s">
        <v>39</v>
      </c>
      <c r="B14" s="16">
        <f>678-29-12-30+112</f>
        <v>719</v>
      </c>
      <c r="C14" s="33"/>
    </row>
    <row r="15" spans="1:4">
      <c r="A15" s="16" t="s">
        <v>238</v>
      </c>
      <c r="B15" s="16">
        <v>22</v>
      </c>
      <c r="C15" s="33"/>
    </row>
    <row r="16" spans="1:4">
      <c r="A16" s="16" t="s">
        <v>253</v>
      </c>
      <c r="B16" s="16">
        <f>24-12</f>
        <v>12</v>
      </c>
      <c r="C16" s="33"/>
    </row>
    <row r="17" spans="1:4">
      <c r="A17" s="16" t="s">
        <v>40</v>
      </c>
      <c r="B17" s="16">
        <v>161</v>
      </c>
      <c r="C17" s="33"/>
    </row>
    <row r="18" spans="1:4">
      <c r="A18" s="84" t="s">
        <v>239</v>
      </c>
      <c r="B18" s="84">
        <f>304-76</f>
        <v>228</v>
      </c>
    </row>
    <row r="19" spans="1:4">
      <c r="A19" s="16" t="s">
        <v>237</v>
      </c>
      <c r="B19" s="16">
        <f>114+30+72+54</f>
        <v>270</v>
      </c>
    </row>
    <row r="20" spans="1:4">
      <c r="A20" s="16" t="s">
        <v>240</v>
      </c>
      <c r="B20" s="16">
        <v>6</v>
      </c>
    </row>
    <row r="21" spans="1:4" ht="18.75">
      <c r="A21" s="34"/>
      <c r="B21" s="41">
        <f>SUM(B8:B20)</f>
        <v>5092.5</v>
      </c>
    </row>
    <row r="28" spans="1:4" ht="23.25">
      <c r="A28" s="64" t="s">
        <v>223</v>
      </c>
    </row>
    <row r="29" spans="1:4" ht="23.25">
      <c r="A29" s="64" t="s">
        <v>224</v>
      </c>
    </row>
    <row r="30" spans="1:4" ht="23.25">
      <c r="A30" s="64"/>
    </row>
    <row r="31" spans="1:4">
      <c r="A31" s="36" t="s">
        <v>41</v>
      </c>
      <c r="B31" s="36" t="s">
        <v>220</v>
      </c>
      <c r="C31" s="36" t="s">
        <v>43</v>
      </c>
      <c r="D31" s="36" t="s">
        <v>221</v>
      </c>
    </row>
    <row r="32" spans="1:4">
      <c r="A32" s="16"/>
      <c r="B32" s="16"/>
      <c r="C32" s="16"/>
      <c r="D32" s="16"/>
    </row>
    <row r="33" spans="1:6" s="37" customFormat="1">
      <c r="A33" s="16" t="s">
        <v>34</v>
      </c>
      <c r="B33" s="20">
        <f>B8*(365.25/7)</f>
        <v>54839.678571428572</v>
      </c>
      <c r="C33" s="16">
        <v>70031</v>
      </c>
      <c r="D33" s="20">
        <f t="shared" ref="D33:D38" si="0">C33/B33</f>
        <v>1.2770133199957538</v>
      </c>
    </row>
    <row r="34" spans="1:6">
      <c r="A34" s="16" t="s">
        <v>35</v>
      </c>
      <c r="B34" s="20">
        <f>B9*(365.25/7)</f>
        <v>17688.535714285714</v>
      </c>
      <c r="C34" s="16">
        <v>57938</v>
      </c>
      <c r="D34" s="20">
        <f t="shared" si="0"/>
        <v>3.2754548446431206</v>
      </c>
    </row>
    <row r="35" spans="1:6">
      <c r="A35" s="16" t="s">
        <v>36</v>
      </c>
      <c r="B35" s="20">
        <f>B10*(365.25/7)</f>
        <v>54761.410714285717</v>
      </c>
      <c r="C35" s="16">
        <v>55584</v>
      </c>
      <c r="D35" s="20">
        <f t="shared" si="0"/>
        <v>1.015021331170705</v>
      </c>
      <c r="E35" s="35"/>
      <c r="F35" s="35"/>
    </row>
    <row r="36" spans="1:6">
      <c r="A36" s="16" t="s">
        <v>37</v>
      </c>
      <c r="B36" s="20">
        <f>B11*(365.25/7)</f>
        <v>27393.75</v>
      </c>
      <c r="C36" s="16">
        <v>54845</v>
      </c>
      <c r="D36" s="20">
        <f t="shared" si="0"/>
        <v>2.0020990189368013</v>
      </c>
      <c r="E36" s="35"/>
      <c r="F36" s="35"/>
    </row>
    <row r="37" spans="1:6">
      <c r="A37" s="16" t="s">
        <v>38</v>
      </c>
      <c r="B37" s="20">
        <f>B12*(365.25/7)</f>
        <v>32663.785714285714</v>
      </c>
      <c r="C37" s="16">
        <v>42309</v>
      </c>
      <c r="D37" s="20">
        <f t="shared" si="0"/>
        <v>1.2952877039447357</v>
      </c>
      <c r="E37" s="35"/>
      <c r="F37" s="35"/>
    </row>
    <row r="38" spans="1:6">
      <c r="A38" s="27" t="s">
        <v>236</v>
      </c>
      <c r="B38" s="97">
        <f>B21*52</f>
        <v>264810</v>
      </c>
      <c r="C38" s="27">
        <v>280707</v>
      </c>
      <c r="D38" s="97">
        <f t="shared" si="0"/>
        <v>1.0600317208564631</v>
      </c>
      <c r="E38" s="35"/>
      <c r="F38" s="35"/>
    </row>
    <row r="39" spans="1:6">
      <c r="E39" s="35"/>
      <c r="F39" s="35"/>
    </row>
    <row r="52" spans="1:2" ht="23.25">
      <c r="A52" s="64" t="s">
        <v>248</v>
      </c>
    </row>
    <row r="54" spans="1:2">
      <c r="A54" s="16" t="s">
        <v>249</v>
      </c>
      <c r="B54" s="16">
        <f>Oreperbranca!B43-(B55+B56+B57)</f>
        <v>3586.5</v>
      </c>
    </row>
    <row r="55" spans="1:2">
      <c r="A55" s="16" t="s">
        <v>250</v>
      </c>
      <c r="B55" s="16">
        <f>Oreperbranca!B15+Oreperbranca!B24+Oreperbranca!B42</f>
        <v>998</v>
      </c>
    </row>
    <row r="56" spans="1:2">
      <c r="A56" s="16" t="s">
        <v>251</v>
      </c>
      <c r="B56" s="16">
        <f>Oreperbranca!B22+Oreperbranca!B40</f>
        <v>339</v>
      </c>
    </row>
    <row r="57" spans="1:2">
      <c r="A57" s="16" t="s">
        <v>252</v>
      </c>
      <c r="B57" s="16">
        <f>Oreperbranca!B34</f>
        <v>169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0"/>
  <sheetViews>
    <sheetView workbookViewId="0">
      <selection activeCell="J7" sqref="J7"/>
    </sheetView>
  </sheetViews>
  <sheetFormatPr defaultRowHeight="15"/>
  <cols>
    <col min="1" max="1" width="10.7109375" bestFit="1" customWidth="1"/>
    <col min="2" max="2" width="25.5703125" customWidth="1"/>
    <col min="3" max="3" width="13.28515625" customWidth="1"/>
    <col min="4" max="4" width="8.85546875" bestFit="1" customWidth="1"/>
    <col min="5" max="5" width="12.42578125" customWidth="1"/>
    <col min="6" max="6" width="14.28515625" customWidth="1"/>
    <col min="10" max="10" width="12.140625" customWidth="1"/>
    <col min="11" max="11" width="11.5703125" customWidth="1"/>
    <col min="12" max="12" width="11" customWidth="1"/>
    <col min="17" max="17" width="11.28515625" customWidth="1"/>
  </cols>
  <sheetData>
    <row r="1" spans="1:17" ht="25.5">
      <c r="A1" t="s">
        <v>215</v>
      </c>
      <c r="B1" s="126" t="s">
        <v>42</v>
      </c>
      <c r="C1" s="6" t="s">
        <v>43</v>
      </c>
      <c r="D1" s="6" t="s">
        <v>45</v>
      </c>
      <c r="E1" s="6" t="s">
        <v>47</v>
      </c>
      <c r="F1" s="6" t="s">
        <v>49</v>
      </c>
      <c r="G1" s="5"/>
    </row>
    <row r="2" spans="1:17" ht="15.75" thickBot="1">
      <c r="A2" s="21">
        <v>42370</v>
      </c>
      <c r="B2" s="127"/>
      <c r="C2" s="7" t="s">
        <v>44</v>
      </c>
      <c r="D2" s="7" t="s">
        <v>46</v>
      </c>
      <c r="E2" s="7" t="s">
        <v>48</v>
      </c>
      <c r="F2" s="7" t="s">
        <v>50</v>
      </c>
      <c r="G2" s="5"/>
      <c r="I2" s="16" t="s">
        <v>212</v>
      </c>
      <c r="J2" s="17" t="s">
        <v>43</v>
      </c>
      <c r="K2" s="17" t="s">
        <v>213</v>
      </c>
      <c r="L2" s="17" t="s">
        <v>47</v>
      </c>
    </row>
    <row r="3" spans="1:17" ht="15.75" thickBot="1">
      <c r="A3" s="8" t="s">
        <v>51</v>
      </c>
      <c r="B3" s="9" t="s">
        <v>52</v>
      </c>
      <c r="C3" s="10">
        <v>8195</v>
      </c>
      <c r="D3" s="11">
        <v>14.9</v>
      </c>
      <c r="E3" s="11">
        <v>550</v>
      </c>
      <c r="F3" s="11">
        <v>270</v>
      </c>
      <c r="I3" s="16" t="s">
        <v>207</v>
      </c>
      <c r="J3" s="18">
        <f>C10+C6+C8+C24+C62</f>
        <v>70031</v>
      </c>
      <c r="K3" s="19">
        <f>D10+D6+D8+D24+D62</f>
        <v>192.38000000000002</v>
      </c>
      <c r="L3" s="19">
        <f>J3/K3</f>
        <v>364.02432685310316</v>
      </c>
      <c r="M3" s="15"/>
    </row>
    <row r="4" spans="1:17" ht="15.75" thickBot="1">
      <c r="A4" s="8" t="s">
        <v>53</v>
      </c>
      <c r="B4" s="9" t="s">
        <v>54</v>
      </c>
      <c r="C4" s="10">
        <v>2797</v>
      </c>
      <c r="D4" s="11">
        <v>11.22</v>
      </c>
      <c r="E4" s="11">
        <v>249</v>
      </c>
      <c r="F4" s="11">
        <v>60</v>
      </c>
      <c r="I4" s="16" t="s">
        <v>208</v>
      </c>
      <c r="J4" s="18">
        <f>C5+C13+C14+C20+C23+C32+C47+C48+C52+C54+C55+C72+C60+C67+C68+C69+C73+C79+C80</f>
        <v>57938</v>
      </c>
      <c r="K4" s="19">
        <f>D5+D13+D14+D20+D23+D32+D47+D48+D52+D54+D55+D72+D60+D67+D68+D69+D73+D79+D80</f>
        <v>414.81000000000006</v>
      </c>
      <c r="L4" s="19">
        <f t="shared" ref="L4:L7" si="0">J4/K4</f>
        <v>139.67358549697451</v>
      </c>
      <c r="M4" s="15"/>
      <c r="Q4" s="13"/>
    </row>
    <row r="5" spans="1:17" ht="15.75" thickBot="1">
      <c r="A5" s="8" t="s">
        <v>55</v>
      </c>
      <c r="B5" s="9" t="s">
        <v>56</v>
      </c>
      <c r="C5" s="10">
        <v>5686</v>
      </c>
      <c r="D5" s="11">
        <v>49.04</v>
      </c>
      <c r="E5" s="11">
        <v>116</v>
      </c>
      <c r="F5" s="11">
        <v>225</v>
      </c>
      <c r="I5" s="16" t="s">
        <v>209</v>
      </c>
      <c r="J5" s="18">
        <f>C45+C3+C7+C11+C12+C16+C30+C34+C37+C42+C49+C50+C71+C78</f>
        <v>55584</v>
      </c>
      <c r="K5" s="19">
        <f>D45+D3+D7+D11+D12+D16+D30+D34+D37+D42+D49+D50+D71+D78</f>
        <v>244.62</v>
      </c>
      <c r="L5" s="19">
        <f t="shared" si="0"/>
        <v>227.22590139808682</v>
      </c>
      <c r="M5" s="15"/>
    </row>
    <row r="6" spans="1:17" ht="15.75" thickBot="1">
      <c r="A6" s="8" t="s">
        <v>57</v>
      </c>
      <c r="B6" s="9" t="s">
        <v>58</v>
      </c>
      <c r="C6" s="10">
        <v>2658</v>
      </c>
      <c r="D6" s="11">
        <v>21.12</v>
      </c>
      <c r="E6" s="11">
        <v>126</v>
      </c>
      <c r="F6" s="11">
        <v>430</v>
      </c>
      <c r="I6" s="16" t="s">
        <v>210</v>
      </c>
      <c r="J6" s="18">
        <f>C77+C4+C21+C25+C28+C29+C31+C39+C40+C41+C51+C53+C57+C63+C64+C65+C70+C76</f>
        <v>54845</v>
      </c>
      <c r="K6" s="19">
        <f>D77+D4+D21+D25+D28+D29+D31+D39+D40+D41+D51+D53+D57+D63+D64+D65+D70+D76</f>
        <v>392.3</v>
      </c>
      <c r="L6" s="19">
        <f t="shared" si="0"/>
        <v>139.80372164160082</v>
      </c>
      <c r="M6" s="15"/>
    </row>
    <row r="7" spans="1:17" ht="15.75" thickBot="1">
      <c r="A7" s="8" t="s">
        <v>59</v>
      </c>
      <c r="B7" s="9" t="s">
        <v>60</v>
      </c>
      <c r="C7" s="10">
        <v>1992</v>
      </c>
      <c r="D7" s="11">
        <v>4.96</v>
      </c>
      <c r="E7" s="11">
        <v>402</v>
      </c>
      <c r="F7" s="11">
        <v>283</v>
      </c>
      <c r="I7" s="16" t="s">
        <v>211</v>
      </c>
      <c r="J7" s="18">
        <f>C46+C59+C15+C17+C19+C26+C27+C35+C36+C56+C74+C58+C75+C9+C18+C22+C33+C38+C43+C44+C61+C66</f>
        <v>42309</v>
      </c>
      <c r="K7" s="19">
        <f>D46+D59+D15+D17+D19+D26+D27+D35+D36+D56+D74+D58+D75+D9+D18+D22+D33+D38+D43+D44+D61+D66</f>
        <v>836.31</v>
      </c>
      <c r="L7" s="19">
        <f t="shared" si="0"/>
        <v>50.59009219069484</v>
      </c>
      <c r="M7" s="15"/>
    </row>
    <row r="8" spans="1:17" ht="15.75" thickBot="1">
      <c r="A8" s="8" t="s">
        <v>61</v>
      </c>
      <c r="B8" s="9" t="s">
        <v>62</v>
      </c>
      <c r="C8" s="11">
        <v>761</v>
      </c>
      <c r="D8" s="11">
        <v>6.66</v>
      </c>
      <c r="E8" s="11">
        <v>114</v>
      </c>
      <c r="F8" s="11">
        <v>410</v>
      </c>
      <c r="K8" s="12"/>
    </row>
    <row r="9" spans="1:17" ht="15.75" thickBot="1">
      <c r="A9" s="8" t="s">
        <v>63</v>
      </c>
      <c r="B9" s="9" t="s">
        <v>64</v>
      </c>
      <c r="C9" s="10">
        <v>2397</v>
      </c>
      <c r="D9" s="11">
        <v>47.82</v>
      </c>
      <c r="E9" s="11">
        <v>50</v>
      </c>
      <c r="F9" s="11">
        <v>620</v>
      </c>
      <c r="K9" s="12"/>
    </row>
    <row r="10" spans="1:17" ht="15.75" thickBot="1">
      <c r="A10" s="8" t="s">
        <v>65</v>
      </c>
      <c r="B10" s="9" t="s">
        <v>66</v>
      </c>
      <c r="C10" s="10">
        <v>60091</v>
      </c>
      <c r="D10" s="11">
        <v>130.84</v>
      </c>
      <c r="E10" s="11">
        <v>459</v>
      </c>
      <c r="F10" s="11">
        <v>135</v>
      </c>
      <c r="K10" s="12"/>
    </row>
    <row r="11" spans="1:17" ht="15.75" thickBot="1">
      <c r="A11" s="8" t="s">
        <v>67</v>
      </c>
      <c r="B11" s="9" t="s">
        <v>68</v>
      </c>
      <c r="C11" s="10">
        <v>1448</v>
      </c>
      <c r="D11" s="11">
        <v>11.46</v>
      </c>
      <c r="E11" s="11">
        <v>126</v>
      </c>
      <c r="F11" s="11">
        <v>350</v>
      </c>
    </row>
    <row r="12" spans="1:17" ht="15.75" thickBot="1">
      <c r="A12" s="8" t="s">
        <v>69</v>
      </c>
      <c r="B12" s="9" t="s">
        <v>70</v>
      </c>
      <c r="C12" s="10">
        <v>2100</v>
      </c>
      <c r="D12" s="11">
        <v>7.94</v>
      </c>
      <c r="E12" s="11">
        <v>264</v>
      </c>
      <c r="F12" s="11">
        <v>276</v>
      </c>
    </row>
    <row r="13" spans="1:17" ht="15.75" thickBot="1">
      <c r="A13" s="8" t="s">
        <v>71</v>
      </c>
      <c r="B13" s="9" t="s">
        <v>72</v>
      </c>
      <c r="C13" s="10">
        <v>1730</v>
      </c>
      <c r="D13" s="11">
        <v>25.08</v>
      </c>
      <c r="E13" s="11">
        <v>69</v>
      </c>
      <c r="F13" s="11">
        <v>555</v>
      </c>
    </row>
    <row r="14" spans="1:17" ht="15.75" thickBot="1">
      <c r="A14" s="8" t="s">
        <v>73</v>
      </c>
      <c r="B14" s="9" t="s">
        <v>74</v>
      </c>
      <c r="C14" s="10">
        <v>2682</v>
      </c>
      <c r="D14" s="11">
        <v>22.31</v>
      </c>
      <c r="E14" s="11">
        <v>120</v>
      </c>
      <c r="F14" s="11">
        <v>376</v>
      </c>
    </row>
    <row r="15" spans="1:17" ht="15.75" thickBot="1">
      <c r="A15" s="8" t="s">
        <v>75</v>
      </c>
      <c r="B15" s="9" t="s">
        <v>76</v>
      </c>
      <c r="C15" s="10">
        <v>1072</v>
      </c>
      <c r="D15" s="11">
        <v>17.59</v>
      </c>
      <c r="E15" s="11">
        <v>61</v>
      </c>
      <c r="F15" s="11">
        <v>430</v>
      </c>
    </row>
    <row r="16" spans="1:17" ht="15.75" thickBot="1">
      <c r="A16" s="8" t="s">
        <v>77</v>
      </c>
      <c r="B16" s="9" t="s">
        <v>78</v>
      </c>
      <c r="C16" s="10">
        <v>1546</v>
      </c>
      <c r="D16" s="11">
        <v>9.8000000000000007</v>
      </c>
      <c r="E16" s="11">
        <v>158</v>
      </c>
      <c r="F16" s="11">
        <v>439</v>
      </c>
    </row>
    <row r="17" spans="1:17" ht="15.75" thickBot="1">
      <c r="A17" s="8" t="s">
        <v>79</v>
      </c>
      <c r="B17" s="9" t="s">
        <v>80</v>
      </c>
      <c r="C17" s="10">
        <v>1378</v>
      </c>
      <c r="D17" s="11">
        <v>23.34</v>
      </c>
      <c r="E17" s="11">
        <v>59</v>
      </c>
      <c r="F17" s="11">
        <v>300</v>
      </c>
    </row>
    <row r="18" spans="1:17" ht="15.75" thickBot="1">
      <c r="A18" s="8" t="s">
        <v>81</v>
      </c>
      <c r="B18" s="9" t="s">
        <v>82</v>
      </c>
      <c r="C18" s="11">
        <v>916</v>
      </c>
      <c r="D18" s="11">
        <v>43.4</v>
      </c>
      <c r="E18" s="11">
        <v>21</v>
      </c>
      <c r="F18" s="11">
        <v>760</v>
      </c>
    </row>
    <row r="19" spans="1:17" ht="15.75" thickBot="1">
      <c r="A19" s="8" t="s">
        <v>83</v>
      </c>
      <c r="B19" s="9" t="s">
        <v>84</v>
      </c>
      <c r="C19" s="10">
        <v>1483</v>
      </c>
      <c r="D19" s="11">
        <v>38.26</v>
      </c>
      <c r="E19" s="11">
        <v>39</v>
      </c>
      <c r="F19" s="11">
        <v>630</v>
      </c>
    </row>
    <row r="20" spans="1:17" ht="15.75" thickBot="1">
      <c r="A20" s="8" t="s">
        <v>85</v>
      </c>
      <c r="B20" s="9" t="s">
        <v>86</v>
      </c>
      <c r="C20" s="10">
        <v>1254</v>
      </c>
      <c r="D20" s="11">
        <v>11.78</v>
      </c>
      <c r="E20" s="11">
        <v>106</v>
      </c>
      <c r="F20" s="11">
        <v>293</v>
      </c>
    </row>
    <row r="21" spans="1:17" ht="15.75" thickBot="1">
      <c r="A21" s="8" t="s">
        <v>87</v>
      </c>
      <c r="B21" s="9" t="s">
        <v>88</v>
      </c>
      <c r="C21" s="10">
        <v>2562</v>
      </c>
      <c r="D21" s="11">
        <v>15.44</v>
      </c>
      <c r="E21" s="11">
        <v>166</v>
      </c>
      <c r="F21" s="11">
        <v>119</v>
      </c>
    </row>
    <row r="22" spans="1:17" ht="15.75" thickBot="1">
      <c r="A22" s="8" t="s">
        <v>89</v>
      </c>
      <c r="B22" s="9" t="s">
        <v>90</v>
      </c>
      <c r="C22" s="10">
        <v>1240</v>
      </c>
      <c r="D22" s="11">
        <v>34.58</v>
      </c>
      <c r="E22" s="11">
        <v>36</v>
      </c>
      <c r="F22" s="11">
        <v>706</v>
      </c>
    </row>
    <row r="23" spans="1:17" ht="15.75" thickBot="1">
      <c r="A23" s="8" t="s">
        <v>91</v>
      </c>
      <c r="B23" s="9" t="s">
        <v>92</v>
      </c>
      <c r="C23" s="10">
        <v>2044</v>
      </c>
      <c r="D23" s="11">
        <v>19.72</v>
      </c>
      <c r="E23" s="11">
        <v>104</v>
      </c>
      <c r="F23" s="11">
        <v>385</v>
      </c>
    </row>
    <row r="24" spans="1:17" ht="15.75" thickBot="1">
      <c r="A24" s="8" t="s">
        <v>93</v>
      </c>
      <c r="B24" s="9" t="s">
        <v>94</v>
      </c>
      <c r="C24" s="10">
        <v>3415</v>
      </c>
      <c r="D24" s="11">
        <v>23.8</v>
      </c>
      <c r="E24" s="11">
        <v>143</v>
      </c>
      <c r="F24" s="11">
        <v>368</v>
      </c>
    </row>
    <row r="25" spans="1:17" ht="15.75" thickBot="1">
      <c r="A25" s="8" t="s">
        <v>95</v>
      </c>
      <c r="B25" s="9" t="s">
        <v>96</v>
      </c>
      <c r="C25" s="10">
        <v>3940</v>
      </c>
      <c r="D25" s="11">
        <v>33.35</v>
      </c>
      <c r="E25" s="11">
        <v>118</v>
      </c>
      <c r="F25" s="11">
        <v>277</v>
      </c>
    </row>
    <row r="26" spans="1:17" ht="15.75" thickBot="1">
      <c r="A26" s="8" t="s">
        <v>97</v>
      </c>
      <c r="B26" s="9" t="s">
        <v>98</v>
      </c>
      <c r="C26" s="10">
        <v>2388</v>
      </c>
      <c r="D26" s="11">
        <v>45.66</v>
      </c>
      <c r="E26" s="11">
        <v>52</v>
      </c>
      <c r="F26" s="11">
        <v>650</v>
      </c>
    </row>
    <row r="27" spans="1:17" ht="15.75" thickBot="1">
      <c r="A27" s="8" t="s">
        <v>99</v>
      </c>
      <c r="B27" s="9" t="s">
        <v>100</v>
      </c>
      <c r="C27" s="10">
        <v>2431</v>
      </c>
      <c r="D27" s="11">
        <v>37.28</v>
      </c>
      <c r="E27" s="11">
        <v>65</v>
      </c>
      <c r="F27" s="11">
        <v>769</v>
      </c>
    </row>
    <row r="28" spans="1:17" ht="15.75" thickBot="1">
      <c r="A28" s="8" t="s">
        <v>101</v>
      </c>
      <c r="B28" s="9" t="s">
        <v>102</v>
      </c>
      <c r="C28" s="10">
        <v>4091</v>
      </c>
      <c r="D28" s="11">
        <v>58.86</v>
      </c>
      <c r="E28" s="11">
        <v>70</v>
      </c>
      <c r="F28" s="11">
        <v>475</v>
      </c>
      <c r="Q28" s="14"/>
    </row>
    <row r="29" spans="1:17" ht="15.75" thickBot="1">
      <c r="A29" s="8" t="s">
        <v>103</v>
      </c>
      <c r="B29" s="9" t="s">
        <v>104</v>
      </c>
      <c r="C29" s="10">
        <v>2798</v>
      </c>
      <c r="D29" s="11">
        <v>16.05</v>
      </c>
      <c r="E29" s="11">
        <v>174</v>
      </c>
      <c r="F29" s="11">
        <v>55</v>
      </c>
    </row>
    <row r="30" spans="1:17" ht="15.75" thickBot="1">
      <c r="A30" s="8" t="s">
        <v>105</v>
      </c>
      <c r="B30" s="9" t="s">
        <v>106</v>
      </c>
      <c r="C30" s="10">
        <v>2230</v>
      </c>
      <c r="D30" s="11">
        <v>12.91</v>
      </c>
      <c r="E30" s="11">
        <v>173</v>
      </c>
      <c r="F30" s="11">
        <v>286</v>
      </c>
    </row>
    <row r="31" spans="1:17" ht="15.75" thickBot="1">
      <c r="A31" s="8" t="s">
        <v>107</v>
      </c>
      <c r="B31" s="9" t="s">
        <v>108</v>
      </c>
      <c r="C31" s="10">
        <v>3634</v>
      </c>
      <c r="D31" s="11">
        <v>43.99</v>
      </c>
      <c r="E31" s="11">
        <v>83</v>
      </c>
      <c r="F31" s="11">
        <v>175</v>
      </c>
    </row>
    <row r="32" spans="1:17" ht="15.75" thickBot="1">
      <c r="A32" s="8" t="s">
        <v>109</v>
      </c>
      <c r="B32" s="9" t="s">
        <v>110</v>
      </c>
      <c r="C32" s="10">
        <v>3385</v>
      </c>
      <c r="D32" s="11">
        <v>11.77</v>
      </c>
      <c r="E32" s="11">
        <v>288</v>
      </c>
      <c r="F32" s="11">
        <v>350</v>
      </c>
      <c r="Q32" s="13"/>
    </row>
    <row r="33" spans="1:6" ht="15.75" thickBot="1">
      <c r="A33" s="8" t="s">
        <v>111</v>
      </c>
      <c r="B33" s="9" t="s">
        <v>112</v>
      </c>
      <c r="C33" s="10">
        <v>1410</v>
      </c>
      <c r="D33" s="11">
        <v>41.31</v>
      </c>
      <c r="E33" s="11">
        <v>34</v>
      </c>
      <c r="F33" s="11">
        <v>520</v>
      </c>
    </row>
    <row r="34" spans="1:6" ht="15.75" thickBot="1">
      <c r="A34" s="8" t="s">
        <v>113</v>
      </c>
      <c r="B34" s="9" t="s">
        <v>114</v>
      </c>
      <c r="C34" s="10">
        <v>1235</v>
      </c>
      <c r="D34" s="11">
        <v>5.45</v>
      </c>
      <c r="E34" s="11">
        <v>226</v>
      </c>
      <c r="F34" s="11">
        <v>282</v>
      </c>
    </row>
    <row r="35" spans="1:6" ht="15.75" thickBot="1">
      <c r="A35" s="8" t="s">
        <v>115</v>
      </c>
      <c r="B35" s="9" t="s">
        <v>116</v>
      </c>
      <c r="C35" s="10">
        <v>1049</v>
      </c>
      <c r="D35" s="11">
        <v>20.57</v>
      </c>
      <c r="E35" s="11">
        <v>51</v>
      </c>
      <c r="F35" s="11">
        <v>501</v>
      </c>
    </row>
    <row r="36" spans="1:6" ht="15.75" thickBot="1">
      <c r="A36" s="8" t="s">
        <v>117</v>
      </c>
      <c r="B36" s="9" t="s">
        <v>118</v>
      </c>
      <c r="C36" s="10">
        <v>1840</v>
      </c>
      <c r="D36" s="11">
        <v>24.49</v>
      </c>
      <c r="E36" s="11">
        <v>75</v>
      </c>
      <c r="F36" s="11">
        <v>380</v>
      </c>
    </row>
    <row r="37" spans="1:6" ht="15.75" thickBot="1">
      <c r="A37" s="8" t="s">
        <v>119</v>
      </c>
      <c r="B37" s="9" t="s">
        <v>120</v>
      </c>
      <c r="C37" s="10">
        <v>2318</v>
      </c>
      <c r="D37" s="11">
        <v>21.82</v>
      </c>
      <c r="E37" s="11">
        <v>106</v>
      </c>
      <c r="F37" s="11">
        <v>374</v>
      </c>
    </row>
    <row r="38" spans="1:6" ht="15.75" thickBot="1">
      <c r="A38" s="8" t="s">
        <v>121</v>
      </c>
      <c r="B38" s="9" t="s">
        <v>122</v>
      </c>
      <c r="C38" s="11">
        <v>476</v>
      </c>
      <c r="D38" s="11">
        <v>14.79</v>
      </c>
      <c r="E38" s="11">
        <v>32</v>
      </c>
      <c r="F38" s="11">
        <v>540</v>
      </c>
    </row>
    <row r="39" spans="1:6" ht="15.75" thickBot="1">
      <c r="A39" s="8" t="s">
        <v>123</v>
      </c>
      <c r="B39" s="9" t="s">
        <v>124</v>
      </c>
      <c r="C39" s="10">
        <v>5078</v>
      </c>
      <c r="D39" s="11">
        <v>21.1</v>
      </c>
      <c r="E39" s="11">
        <v>241</v>
      </c>
      <c r="F39" s="11">
        <v>428</v>
      </c>
    </row>
    <row r="40" spans="1:6" ht="15.75" thickBot="1">
      <c r="A40" s="8" t="s">
        <v>125</v>
      </c>
      <c r="B40" s="9" t="s">
        <v>126</v>
      </c>
      <c r="C40" s="10">
        <v>4073</v>
      </c>
      <c r="D40" s="11">
        <v>18.38</v>
      </c>
      <c r="E40" s="11">
        <v>222</v>
      </c>
      <c r="F40" s="11">
        <v>48</v>
      </c>
    </row>
    <row r="41" spans="1:6" ht="15.75" thickBot="1">
      <c r="A41" s="8" t="s">
        <v>127</v>
      </c>
      <c r="B41" s="9" t="s">
        <v>128</v>
      </c>
      <c r="C41" s="10">
        <v>1858</v>
      </c>
      <c r="D41" s="11">
        <v>17.59</v>
      </c>
      <c r="E41" s="11">
        <v>106</v>
      </c>
      <c r="F41" s="11">
        <v>190</v>
      </c>
    </row>
    <row r="42" spans="1:6" ht="15.75" thickBot="1">
      <c r="A42" s="8" t="s">
        <v>129</v>
      </c>
      <c r="B42" s="9" t="s">
        <v>130</v>
      </c>
      <c r="C42" s="10">
        <v>4094</v>
      </c>
      <c r="D42" s="11">
        <v>20.2</v>
      </c>
      <c r="E42" s="11">
        <v>203</v>
      </c>
      <c r="F42" s="11">
        <v>271</v>
      </c>
    </row>
    <row r="43" spans="1:6" ht="15.75" thickBot="1">
      <c r="A43" s="8" t="s">
        <v>131</v>
      </c>
      <c r="B43" s="9" t="s">
        <v>132</v>
      </c>
      <c r="C43" s="10">
        <v>1618</v>
      </c>
      <c r="D43" s="11">
        <v>24.16</v>
      </c>
      <c r="E43" s="11">
        <v>67</v>
      </c>
      <c r="F43" s="11">
        <v>580</v>
      </c>
    </row>
    <row r="44" spans="1:6" ht="15.75" thickBot="1">
      <c r="A44" s="8" t="s">
        <v>133</v>
      </c>
      <c r="B44" s="9" t="s">
        <v>134</v>
      </c>
      <c r="C44" s="10">
        <v>1525</v>
      </c>
      <c r="D44" s="11">
        <v>41.94</v>
      </c>
      <c r="E44" s="11">
        <v>36</v>
      </c>
      <c r="F44" s="11">
        <v>830</v>
      </c>
    </row>
    <row r="45" spans="1:6" ht="15.75" thickBot="1">
      <c r="A45" s="8" t="s">
        <v>135</v>
      </c>
      <c r="B45" s="9" t="s">
        <v>136</v>
      </c>
      <c r="C45" s="10">
        <v>13500</v>
      </c>
      <c r="D45" s="11">
        <v>26.51</v>
      </c>
      <c r="E45" s="11">
        <v>509</v>
      </c>
      <c r="F45" s="11">
        <v>300</v>
      </c>
    </row>
    <row r="46" spans="1:6" ht="15.75" thickBot="1">
      <c r="A46" s="8" t="s">
        <v>137</v>
      </c>
      <c r="B46" s="9" t="s">
        <v>138</v>
      </c>
      <c r="C46" s="10">
        <v>4932</v>
      </c>
      <c r="D46" s="11">
        <v>101.33</v>
      </c>
      <c r="E46" s="11">
        <v>49</v>
      </c>
      <c r="F46" s="11">
        <v>600</v>
      </c>
    </row>
    <row r="47" spans="1:6" ht="15.75" thickBot="1">
      <c r="A47" s="8" t="s">
        <v>139</v>
      </c>
      <c r="B47" s="9" t="s">
        <v>140</v>
      </c>
      <c r="C47" s="10">
        <v>3978</v>
      </c>
      <c r="D47" s="11">
        <v>45.3</v>
      </c>
      <c r="E47" s="11">
        <v>88</v>
      </c>
      <c r="F47" s="11">
        <v>349</v>
      </c>
    </row>
    <row r="48" spans="1:6" ht="15.75" thickBot="1">
      <c r="A48" s="8" t="s">
        <v>141</v>
      </c>
      <c r="B48" s="9" t="s">
        <v>142</v>
      </c>
      <c r="C48" s="10">
        <v>2406</v>
      </c>
      <c r="D48" s="11">
        <v>23.75</v>
      </c>
      <c r="E48" s="11">
        <v>101</v>
      </c>
      <c r="F48" s="11">
        <v>485</v>
      </c>
    </row>
    <row r="49" spans="1:6" ht="15.75" thickBot="1">
      <c r="A49" s="8" t="s">
        <v>143</v>
      </c>
      <c r="B49" s="9" t="s">
        <v>144</v>
      </c>
      <c r="C49" s="10">
        <v>2130</v>
      </c>
      <c r="D49" s="11">
        <v>11.8</v>
      </c>
      <c r="E49" s="11">
        <v>181</v>
      </c>
      <c r="F49" s="11">
        <v>360</v>
      </c>
    </row>
    <row r="50" spans="1:6" ht="15.75" thickBot="1">
      <c r="A50" s="8" t="s">
        <v>145</v>
      </c>
      <c r="B50" s="9" t="s">
        <v>146</v>
      </c>
      <c r="C50" s="10">
        <v>2072</v>
      </c>
      <c r="D50" s="11">
        <v>6</v>
      </c>
      <c r="E50" s="11">
        <v>345</v>
      </c>
      <c r="F50" s="11">
        <v>270</v>
      </c>
    </row>
    <row r="51" spans="1:6" ht="15.75" thickBot="1">
      <c r="A51" s="8" t="s">
        <v>147</v>
      </c>
      <c r="B51" s="9" t="s">
        <v>148</v>
      </c>
      <c r="C51" s="10">
        <v>1633</v>
      </c>
      <c r="D51" s="11">
        <v>6.83</v>
      </c>
      <c r="E51" s="11">
        <v>239</v>
      </c>
      <c r="F51" s="11">
        <v>320</v>
      </c>
    </row>
    <row r="52" spans="1:6" ht="15.75" thickBot="1">
      <c r="A52" s="8" t="s">
        <v>149</v>
      </c>
      <c r="B52" s="9" t="s">
        <v>150</v>
      </c>
      <c r="C52" s="10">
        <v>1972</v>
      </c>
      <c r="D52" s="11">
        <v>24.15</v>
      </c>
      <c r="E52" s="11">
        <v>82</v>
      </c>
      <c r="F52" s="11">
        <v>393</v>
      </c>
    </row>
    <row r="53" spans="1:6" ht="15.75" thickBot="1">
      <c r="A53" s="8" t="s">
        <v>151</v>
      </c>
      <c r="B53" s="9" t="s">
        <v>152</v>
      </c>
      <c r="C53" s="11">
        <v>545</v>
      </c>
      <c r="D53" s="11">
        <v>35.81</v>
      </c>
      <c r="E53" s="11">
        <v>15</v>
      </c>
      <c r="F53" s="11">
        <v>818</v>
      </c>
    </row>
    <row r="54" spans="1:6" ht="15.75" thickBot="1">
      <c r="A54" s="8" t="s">
        <v>153</v>
      </c>
      <c r="B54" s="9" t="s">
        <v>154</v>
      </c>
      <c r="C54" s="10">
        <v>3114</v>
      </c>
      <c r="D54" s="11">
        <v>28.25</v>
      </c>
      <c r="E54" s="11">
        <v>110</v>
      </c>
      <c r="F54" s="11">
        <v>345</v>
      </c>
    </row>
    <row r="55" spans="1:6" ht="15.75" thickBot="1">
      <c r="A55" s="8" t="s">
        <v>155</v>
      </c>
      <c r="B55" s="9" t="s">
        <v>156</v>
      </c>
      <c r="C55" s="10">
        <v>2580</v>
      </c>
      <c r="D55" s="11">
        <v>17.920000000000002</v>
      </c>
      <c r="E55" s="11">
        <v>144</v>
      </c>
      <c r="F55" s="11">
        <v>147</v>
      </c>
    </row>
    <row r="56" spans="1:6" ht="15.75" thickBot="1">
      <c r="A56" s="8" t="s">
        <v>157</v>
      </c>
      <c r="B56" s="9" t="s">
        <v>158</v>
      </c>
      <c r="C56" s="10">
        <v>2167</v>
      </c>
      <c r="D56" s="11">
        <v>29.03</v>
      </c>
      <c r="E56" s="11">
        <v>75</v>
      </c>
      <c r="F56" s="11">
        <v>510</v>
      </c>
    </row>
    <row r="57" spans="1:6" ht="15.75" thickBot="1">
      <c r="A57" s="8" t="s">
        <v>159</v>
      </c>
      <c r="B57" s="9" t="s">
        <v>160</v>
      </c>
      <c r="C57" s="10">
        <v>1349</v>
      </c>
      <c r="D57" s="11">
        <v>8.76</v>
      </c>
      <c r="E57" s="11">
        <v>154</v>
      </c>
      <c r="F57" s="11">
        <v>61</v>
      </c>
    </row>
    <row r="58" spans="1:6" ht="15.75" thickBot="1">
      <c r="A58" s="8" t="s">
        <v>161</v>
      </c>
      <c r="B58" s="9" t="s">
        <v>162</v>
      </c>
      <c r="C58" s="10">
        <v>1210</v>
      </c>
      <c r="D58" s="11">
        <v>23.64</v>
      </c>
      <c r="E58" s="11">
        <v>51</v>
      </c>
      <c r="F58" s="11">
        <v>390</v>
      </c>
    </row>
    <row r="59" spans="1:6" ht="15.75" thickBot="1">
      <c r="A59" s="8" t="s">
        <v>163</v>
      </c>
      <c r="B59" s="9" t="s">
        <v>164</v>
      </c>
      <c r="C59" s="10">
        <v>4867</v>
      </c>
      <c r="D59" s="11">
        <v>82.67</v>
      </c>
      <c r="E59" s="11">
        <v>59</v>
      </c>
      <c r="F59" s="11">
        <v>585</v>
      </c>
    </row>
    <row r="60" spans="1:6" ht="15.75" thickBot="1">
      <c r="A60" s="8" t="s">
        <v>165</v>
      </c>
      <c r="B60" s="9" t="s">
        <v>166</v>
      </c>
      <c r="C60" s="10">
        <v>10022</v>
      </c>
      <c r="D60" s="11">
        <v>22.34</v>
      </c>
      <c r="E60" s="11">
        <v>449</v>
      </c>
      <c r="F60" s="11">
        <v>380</v>
      </c>
    </row>
    <row r="61" spans="1:6" ht="15.75" thickBot="1">
      <c r="A61" s="8" t="s">
        <v>167</v>
      </c>
      <c r="B61" s="9" t="s">
        <v>168</v>
      </c>
      <c r="C61" s="10">
        <v>2994</v>
      </c>
      <c r="D61" s="11">
        <v>65.77</v>
      </c>
      <c r="E61" s="11">
        <v>46</v>
      </c>
      <c r="F61" s="11">
        <v>667</v>
      </c>
    </row>
    <row r="62" spans="1:6" ht="15.75" thickBot="1">
      <c r="A62" s="8" t="s">
        <v>169</v>
      </c>
      <c r="B62" s="9" t="s">
        <v>170</v>
      </c>
      <c r="C62" s="10">
        <v>3106</v>
      </c>
      <c r="D62" s="11">
        <v>9.9600000000000009</v>
      </c>
      <c r="E62" s="11">
        <v>312</v>
      </c>
      <c r="F62" s="11">
        <v>369</v>
      </c>
    </row>
    <row r="63" spans="1:6" ht="15.75" thickBot="1">
      <c r="A63" s="8" t="s">
        <v>171</v>
      </c>
      <c r="B63" s="9" t="s">
        <v>172</v>
      </c>
      <c r="C63" s="10">
        <v>2227</v>
      </c>
      <c r="D63" s="11">
        <v>13.88</v>
      </c>
      <c r="E63" s="11">
        <v>160</v>
      </c>
      <c r="F63" s="11">
        <v>250</v>
      </c>
    </row>
    <row r="64" spans="1:6" ht="15.75" thickBot="1">
      <c r="A64" s="8" t="s">
        <v>173</v>
      </c>
      <c r="B64" s="9" t="s">
        <v>174</v>
      </c>
      <c r="C64" s="10">
        <v>2154</v>
      </c>
      <c r="D64" s="11">
        <v>16.3</v>
      </c>
      <c r="E64" s="11">
        <v>132</v>
      </c>
      <c r="F64" s="11">
        <v>330</v>
      </c>
    </row>
    <row r="65" spans="1:6" ht="15.75" thickBot="1">
      <c r="A65" s="8" t="s">
        <v>175</v>
      </c>
      <c r="B65" s="9" t="s">
        <v>176</v>
      </c>
      <c r="C65" s="11">
        <v>801</v>
      </c>
      <c r="D65" s="11">
        <v>15.3</v>
      </c>
      <c r="E65" s="11">
        <v>52</v>
      </c>
      <c r="F65" s="11">
        <v>500</v>
      </c>
    </row>
    <row r="66" spans="1:6" ht="15.75" thickBot="1">
      <c r="A66" s="8" t="s">
        <v>177</v>
      </c>
      <c r="B66" s="9" t="s">
        <v>178</v>
      </c>
      <c r="C66" s="10">
        <v>3371</v>
      </c>
      <c r="D66" s="11">
        <v>49.19</v>
      </c>
      <c r="E66" s="11">
        <v>69</v>
      </c>
      <c r="F66" s="11">
        <v>695</v>
      </c>
    </row>
    <row r="67" spans="1:6" ht="15.75" thickBot="1">
      <c r="A67" s="8" t="s">
        <v>179</v>
      </c>
      <c r="B67" s="9" t="s">
        <v>180</v>
      </c>
      <c r="C67" s="10">
        <v>1230</v>
      </c>
      <c r="D67" s="11">
        <v>6.18</v>
      </c>
      <c r="E67" s="11">
        <v>199</v>
      </c>
      <c r="F67" s="11">
        <v>450</v>
      </c>
    </row>
    <row r="68" spans="1:6" ht="15.75" thickBot="1">
      <c r="A68" s="8" t="s">
        <v>181</v>
      </c>
      <c r="B68" s="9" t="s">
        <v>182</v>
      </c>
      <c r="C68" s="11">
        <v>884</v>
      </c>
      <c r="D68" s="11">
        <v>2.04</v>
      </c>
      <c r="E68" s="11">
        <v>433</v>
      </c>
      <c r="F68" s="11">
        <v>495</v>
      </c>
    </row>
    <row r="69" spans="1:6" ht="15.75" thickBot="1">
      <c r="A69" s="8" t="s">
        <v>183</v>
      </c>
      <c r="B69" s="9" t="s">
        <v>184</v>
      </c>
      <c r="C69" s="10">
        <v>3722</v>
      </c>
      <c r="D69" s="11">
        <v>19.22</v>
      </c>
      <c r="E69" s="11">
        <v>194</v>
      </c>
      <c r="F69" s="11">
        <v>409</v>
      </c>
    </row>
    <row r="70" spans="1:6" ht="15.75" thickBot="1">
      <c r="A70" s="8" t="s">
        <v>185</v>
      </c>
      <c r="B70" s="9" t="s">
        <v>186</v>
      </c>
      <c r="C70" s="10">
        <v>3999</v>
      </c>
      <c r="D70" s="11">
        <v>18.309999999999999</v>
      </c>
      <c r="E70" s="11">
        <v>218</v>
      </c>
      <c r="F70" s="11">
        <v>95</v>
      </c>
    </row>
    <row r="71" spans="1:6" ht="15.75" thickBot="1">
      <c r="A71" s="8" t="s">
        <v>187</v>
      </c>
      <c r="B71" s="9" t="s">
        <v>188</v>
      </c>
      <c r="C71" s="10">
        <v>11216</v>
      </c>
      <c r="D71" s="11">
        <v>63.38</v>
      </c>
      <c r="E71" s="11">
        <v>177</v>
      </c>
      <c r="F71" s="11">
        <v>159</v>
      </c>
    </row>
    <row r="72" spans="1:6" ht="15.75" thickBot="1">
      <c r="A72" s="8" t="s">
        <v>189</v>
      </c>
      <c r="B72" s="9" t="s">
        <v>190</v>
      </c>
      <c r="C72" s="10">
        <v>4325</v>
      </c>
      <c r="D72" s="11">
        <v>11.01</v>
      </c>
      <c r="E72" s="11">
        <v>393</v>
      </c>
      <c r="F72" s="11">
        <v>459</v>
      </c>
    </row>
    <row r="73" spans="1:6" ht="15.75" thickBot="1">
      <c r="A73" s="8" t="s">
        <v>191</v>
      </c>
      <c r="B73" s="9" t="s">
        <v>192</v>
      </c>
      <c r="C73" s="11">
        <v>573</v>
      </c>
      <c r="D73" s="11">
        <v>9.8000000000000007</v>
      </c>
      <c r="E73" s="11">
        <v>58</v>
      </c>
      <c r="F73" s="11">
        <v>363</v>
      </c>
    </row>
    <row r="74" spans="1:6" ht="15.75" thickBot="1">
      <c r="A74" s="8" t="s">
        <v>193</v>
      </c>
      <c r="B74" s="9" t="s">
        <v>194</v>
      </c>
      <c r="C74" s="11">
        <v>927</v>
      </c>
      <c r="D74" s="11">
        <v>16.239999999999998</v>
      </c>
      <c r="E74" s="11">
        <v>57</v>
      </c>
      <c r="F74" s="11">
        <v>689</v>
      </c>
    </row>
    <row r="75" spans="1:6" ht="15.75" thickBot="1">
      <c r="A75" s="8" t="s">
        <v>195</v>
      </c>
      <c r="B75" s="9" t="s">
        <v>196</v>
      </c>
      <c r="C75" s="11">
        <v>618</v>
      </c>
      <c r="D75" s="11">
        <v>13.25</v>
      </c>
      <c r="E75" s="11">
        <v>47</v>
      </c>
      <c r="F75" s="11">
        <v>545</v>
      </c>
    </row>
    <row r="76" spans="1:6" ht="15.75" thickBot="1">
      <c r="A76" s="8" t="s">
        <v>197</v>
      </c>
      <c r="B76" s="9" t="s">
        <v>198</v>
      </c>
      <c r="C76" s="10">
        <v>3820</v>
      </c>
      <c r="D76" s="11">
        <v>31.13</v>
      </c>
      <c r="E76" s="11">
        <v>123</v>
      </c>
      <c r="F76" s="11">
        <v>180</v>
      </c>
    </row>
    <row r="77" spans="1:6" ht="15.75" thickBot="1">
      <c r="A77" s="8" t="s">
        <v>199</v>
      </c>
      <c r="B77" s="9" t="s">
        <v>200</v>
      </c>
      <c r="C77" s="10">
        <v>7486</v>
      </c>
      <c r="D77" s="11">
        <v>10</v>
      </c>
      <c r="E77" s="11">
        <v>749</v>
      </c>
      <c r="F77" s="11">
        <v>55</v>
      </c>
    </row>
    <row r="78" spans="1:6" ht="15.75" thickBot="1">
      <c r="A78" s="8" t="s">
        <v>201</v>
      </c>
      <c r="B78" s="9" t="s">
        <v>202</v>
      </c>
      <c r="C78" s="10">
        <v>1508</v>
      </c>
      <c r="D78" s="11">
        <v>27.49</v>
      </c>
      <c r="E78" s="11">
        <v>55</v>
      </c>
      <c r="F78" s="11">
        <v>500</v>
      </c>
    </row>
    <row r="79" spans="1:6" ht="15.75" thickBot="1">
      <c r="A79" s="8" t="s">
        <v>203</v>
      </c>
      <c r="B79" s="9" t="s">
        <v>204</v>
      </c>
      <c r="C79" s="10">
        <v>3407</v>
      </c>
      <c r="D79" s="11">
        <v>29.16</v>
      </c>
      <c r="E79" s="11">
        <v>117</v>
      </c>
      <c r="F79" s="11">
        <v>420</v>
      </c>
    </row>
    <row r="80" spans="1:6" ht="15.75" thickBot="1">
      <c r="A80" s="8" t="s">
        <v>205</v>
      </c>
      <c r="B80" s="9" t="s">
        <v>206</v>
      </c>
      <c r="C80" s="10">
        <v>2944</v>
      </c>
      <c r="D80" s="11">
        <v>35.99</v>
      </c>
      <c r="E80" s="11">
        <v>82</v>
      </c>
      <c r="F80" s="11">
        <v>430</v>
      </c>
    </row>
  </sheetData>
  <mergeCells count="1">
    <mergeCell ref="B1:B2"/>
  </mergeCells>
  <hyperlinks>
    <hyperlink ref="B3" r:id="rId1" display="http://www.tuttitalia.it/campania/64-airola/" xr:uid="{00000000-0004-0000-0300-000000000000}"/>
    <hyperlink ref="B4" r:id="rId2" display="http://www.tuttitalia.it/campania/41-amorosi/" xr:uid="{00000000-0004-0000-0300-000001000000}"/>
    <hyperlink ref="B5" r:id="rId3" display="http://www.tuttitalia.it/campania/41-apice/" xr:uid="{00000000-0004-0000-0300-000002000000}"/>
    <hyperlink ref="B6" r:id="rId4" display="http://www.tuttitalia.it/campania/64-apollosa/" xr:uid="{00000000-0004-0000-0300-000003000000}"/>
    <hyperlink ref="B7" r:id="rId5" display="http://www.tuttitalia.it/campania/43-arpaia/" xr:uid="{00000000-0004-0000-0300-000004000000}"/>
    <hyperlink ref="B8" r:id="rId6" display="http://www.tuttitalia.it/campania/53-arpaise/" xr:uid="{00000000-0004-0000-0300-000005000000}"/>
    <hyperlink ref="B9" r:id="rId7" display="http://www.tuttitalia.it/campania/87-baselice/" xr:uid="{00000000-0004-0000-0300-000006000000}"/>
    <hyperlink ref="B10" r:id="rId8" display="http://www.tuttitalia.it/campania/77-benevento/" xr:uid="{00000000-0004-0000-0300-000007000000}"/>
    <hyperlink ref="B11" r:id="rId9" display="http://www.tuttitalia.it/campania/52-bonea/" xr:uid="{00000000-0004-0000-0300-000008000000}"/>
    <hyperlink ref="B12" r:id="rId10" display="http://www.tuttitalia.it/campania/43-bucciano/" xr:uid="{00000000-0004-0000-0300-000009000000}"/>
    <hyperlink ref="B13" r:id="rId11" display="http://www.tuttitalia.it/campania/16-buonalbergo/" xr:uid="{00000000-0004-0000-0300-00000A000000}"/>
    <hyperlink ref="B14" r:id="rId12" display="http://www.tuttitalia.it/campania/64-calvi/" xr:uid="{00000000-0004-0000-0300-00000B000000}"/>
    <hyperlink ref="B15" r:id="rId13" display="http://www.tuttitalia.it/campania/27-campolattaro/" xr:uid="{00000000-0004-0000-0300-00000C000000}"/>
    <hyperlink ref="B16" r:id="rId14" display="http://www.tuttitalia.it/campania/58-campoli-del-monte-taburno/" xr:uid="{00000000-0004-0000-0300-00000D000000}"/>
    <hyperlink ref="B17" r:id="rId15" display="http://www.tuttitalia.it/campania/58-casalduni/" xr:uid="{00000000-0004-0000-0300-00000E000000}"/>
    <hyperlink ref="B18" r:id="rId16" display="http://www.tuttitalia.it/campania/97-castelfranco-in-miscano/" xr:uid="{00000000-0004-0000-0300-00000F000000}"/>
    <hyperlink ref="B19" r:id="rId17" display="http://www.tuttitalia.it/campania/56-castelpagano/" xr:uid="{00000000-0004-0000-0300-000010000000}"/>
    <hyperlink ref="B20" r:id="rId18" display="http://www.tuttitalia.it/campania/54-castelpoto/" xr:uid="{00000000-0004-0000-0300-000011000000}"/>
    <hyperlink ref="B21" r:id="rId19" display="http://www.tuttitalia.it/campania/98-castelvenere/" xr:uid="{00000000-0004-0000-0300-000012000000}"/>
    <hyperlink ref="B22" r:id="rId20" display="http://www.tuttitalia.it/campania/49-castelvetere-in-val-fortore/" xr:uid="{00000000-0004-0000-0300-000013000000}"/>
    <hyperlink ref="B23" r:id="rId21" display="http://www.tuttitalia.it/campania/98-cautano/" xr:uid="{00000000-0004-0000-0300-000014000000}"/>
    <hyperlink ref="B24" r:id="rId22" display="http://www.tuttitalia.it/campania/31-ceppaloni/" xr:uid="{00000000-0004-0000-0300-000015000000}"/>
    <hyperlink ref="B25" r:id="rId23" display="http://www.tuttitalia.it/campania/50-cerreto-sannita/" xr:uid="{00000000-0004-0000-0300-000016000000}"/>
    <hyperlink ref="B26" r:id="rId24" display="http://www.tuttitalia.it/campania/33-circello/" xr:uid="{00000000-0004-0000-0300-000017000000}"/>
    <hyperlink ref="B27" r:id="rId25" display="http://www.tuttitalia.it/campania/66-colle-sannita/" xr:uid="{00000000-0004-0000-0300-000018000000}"/>
    <hyperlink ref="B28" r:id="rId26" display="http://www.tuttitalia.it/campania/35-cusano-mutri/" xr:uid="{00000000-0004-0000-0300-000019000000}"/>
    <hyperlink ref="B29" r:id="rId27" display="http://www.tuttitalia.it/campania/59-dugenta/" xr:uid="{00000000-0004-0000-0300-00001A000000}"/>
    <hyperlink ref="B30" r:id="rId28" display="http://www.tuttitalia.it/campania/53-durazzano/" xr:uid="{00000000-0004-0000-0300-00001B000000}"/>
    <hyperlink ref="B31" r:id="rId29" display="http://www.tuttitalia.it/campania/92-faicchio/" xr:uid="{00000000-0004-0000-0300-00001C000000}"/>
    <hyperlink ref="B32" r:id="rId30" display="http://www.tuttitalia.it/campania/65-foglianise/" xr:uid="{00000000-0004-0000-0300-00001D000000}"/>
    <hyperlink ref="B33" r:id="rId31" display="http://www.tuttitalia.it/campania/39-foiano-di-val-fortore/" xr:uid="{00000000-0004-0000-0300-00001E000000}"/>
    <hyperlink ref="B34" r:id="rId32" display="http://www.tuttitalia.it/campania/52-forchia/" xr:uid="{00000000-0004-0000-0300-00001F000000}"/>
    <hyperlink ref="B35" r:id="rId33" display="http://www.tuttitalia.it/campania/14-fragneto-l-abate/" xr:uid="{00000000-0004-0000-0300-000020000000}"/>
    <hyperlink ref="B36" r:id="rId34" display="http://www.tuttitalia.it/campania/44-fragneto-monforte/" xr:uid="{00000000-0004-0000-0300-000021000000}"/>
    <hyperlink ref="B37" r:id="rId35" display="http://www.tuttitalia.it/campania/66-frasso-telesino/" xr:uid="{00000000-0004-0000-0300-000022000000}"/>
    <hyperlink ref="B38" r:id="rId36" display="http://www.tuttitalia.it/campania/57-ginestra-degli-schiavoni/" xr:uid="{00000000-0004-0000-0300-000023000000}"/>
    <hyperlink ref="B39" r:id="rId37" display="http://www.tuttitalia.it/campania/45-guardia-sanframondi/" xr:uid="{00000000-0004-0000-0300-000024000000}"/>
    <hyperlink ref="B40" r:id="rId38" display="http://www.tuttitalia.it/campania/48-limatola/" xr:uid="{00000000-0004-0000-0300-000025000000}"/>
    <hyperlink ref="B41" r:id="rId39" display="http://www.tuttitalia.it/campania/35-melizzano/" xr:uid="{00000000-0004-0000-0300-000026000000}"/>
    <hyperlink ref="B42" r:id="rId40" display="http://www.tuttitalia.it/campania/80-moiano/" xr:uid="{00000000-0004-0000-0300-000027000000}"/>
    <hyperlink ref="B43" r:id="rId41" display="http://www.tuttitalia.it/campania/32-molinara/" xr:uid="{00000000-0004-0000-0300-000028000000}"/>
    <hyperlink ref="B44" r:id="rId42" display="http://www.tuttitalia.it/campania/96-montefalcone-di-val-fortore/" xr:uid="{00000000-0004-0000-0300-000029000000}"/>
    <hyperlink ref="B45" r:id="rId43" display="http://www.tuttitalia.it/campania/80-montesarchio/" xr:uid="{00000000-0004-0000-0300-00002A000000}"/>
    <hyperlink ref="B46" r:id="rId44" display="http://www.tuttitalia.it/campania/77-morcone/" xr:uid="{00000000-0004-0000-0300-00002B000000}"/>
    <hyperlink ref="B47" r:id="rId45" display="http://www.tuttitalia.it/campania/63-paduli/" xr:uid="{00000000-0004-0000-0300-00002C000000}"/>
    <hyperlink ref="B48" r:id="rId46" display="http://www.tuttitalia.it/campania/58-pago-veiano/" xr:uid="{00000000-0004-0000-0300-00002D000000}"/>
    <hyperlink ref="B49" r:id="rId47" display="http://www.tuttitalia.it/campania/97-pannarano/" xr:uid="{00000000-0004-0000-0300-00002E000000}"/>
    <hyperlink ref="B50" r:id="rId48" display="http://www.tuttitalia.it/campania/52-paolisi/" xr:uid="{00000000-0004-0000-0300-00002F000000}"/>
    <hyperlink ref="B51" r:id="rId49" display="http://www.tuttitalia.it/campania/58-paupisi/" xr:uid="{00000000-0004-0000-0300-000030000000}"/>
    <hyperlink ref="B52" r:id="rId50" display="http://www.tuttitalia.it/campania/81-pesco-sannita/" xr:uid="{00000000-0004-0000-0300-000031000000}"/>
    <hyperlink ref="B53" r:id="rId51" display="http://www.tuttitalia.it/campania/29-pietraroja/" xr:uid="{00000000-0004-0000-0300-000032000000}"/>
    <hyperlink ref="B54" r:id="rId52" display="http://www.tuttitalia.it/campania/78-pietrelcina/" xr:uid="{00000000-0004-0000-0300-000033000000}"/>
    <hyperlink ref="B55" r:id="rId53" display="http://www.tuttitalia.it/campania/12-ponte/" xr:uid="{00000000-0004-0000-0300-000034000000}"/>
    <hyperlink ref="B56" r:id="rId54" display="http://www.tuttitalia.it/campania/95-pontelandolfo/" xr:uid="{00000000-0004-0000-0300-000035000000}"/>
    <hyperlink ref="B57" r:id="rId55" display="http://www.tuttitalia.it/campania/36-puglianello/" xr:uid="{00000000-0004-0000-0300-000036000000}"/>
    <hyperlink ref="B58" r:id="rId56" display="http://www.tuttitalia.it/campania/90-reino/" xr:uid="{00000000-0004-0000-0300-000037000000}"/>
    <hyperlink ref="B59" r:id="rId57" display="http://www.tuttitalia.it/campania/43-san-bartolomeo-in-galdo/" xr:uid="{00000000-0004-0000-0300-000038000000}"/>
    <hyperlink ref="B60" r:id="rId58" display="http://www.tuttitalia.it/campania/94-san-giorgio-del-sannio/" xr:uid="{00000000-0004-0000-0300-000039000000}"/>
    <hyperlink ref="B61" r:id="rId59" display="http://www.tuttitalia.it/campania/24-san-giorgio-la-molara/" xr:uid="{00000000-0004-0000-0300-00003A000000}"/>
    <hyperlink ref="B62" r:id="rId60" display="http://www.tuttitalia.it/campania/25-san-leucio-del-sannio/" xr:uid="{00000000-0004-0000-0300-00003B000000}"/>
    <hyperlink ref="B63" r:id="rId61" display="http://www.tuttitalia.it/campania/95-san-lorenzello/" xr:uid="{00000000-0004-0000-0300-00003C000000}"/>
    <hyperlink ref="B64" r:id="rId62" display="http://www.tuttitalia.it/campania/98-san-lorenzo-maggiore/" xr:uid="{00000000-0004-0000-0300-00003D000000}"/>
    <hyperlink ref="B65" r:id="rId63" display="http://www.tuttitalia.it/campania/37-san-lupo/" xr:uid="{00000000-0004-0000-0300-00003E000000}"/>
    <hyperlink ref="B66" r:id="rId64" display="http://www.tuttitalia.it/campania/45-san-marco-dei-cavoti/" xr:uid="{00000000-0004-0000-0300-00003F000000}"/>
    <hyperlink ref="B67" r:id="rId65" display="http://www.tuttitalia.it/campania/45-san-martino-sannita/" xr:uid="{00000000-0004-0000-0300-000040000000}"/>
    <hyperlink ref="B68" r:id="rId66" display="http://www.tuttitalia.it/campania/63-san-nazzaro/" xr:uid="{00000000-0004-0000-0300-000041000000}"/>
    <hyperlink ref="B69" r:id="rId67" display="http://www.tuttitalia.it/campania/31-san-nicola-manfredi/" xr:uid="{00000000-0004-0000-0300-000042000000}"/>
    <hyperlink ref="B70" r:id="rId68" display="http://www.tuttitalia.it/campania/94-san-salvatore-telesino/" xr:uid="{00000000-0004-0000-0300-000043000000}"/>
    <hyperlink ref="B71" r:id="rId69" display="http://www.tuttitalia.it/campania/14-sant-agata-de-goti/" xr:uid="{00000000-0004-0000-0300-000044000000}"/>
    <hyperlink ref="B72" r:id="rId70" display="http://www.tuttitalia.it/campania/95-sant-angelo-a-cupolo/" xr:uid="{00000000-0004-0000-0300-000045000000}"/>
    <hyperlink ref="B73" r:id="rId71" display="http://www.tuttitalia.it/campania/96-sant-arcangelo-trimonte/" xr:uid="{00000000-0004-0000-0300-000046000000}"/>
    <hyperlink ref="B74" r:id="rId72" display="http://www.tuttitalia.it/campania/61-santa-croce-del-sannio/" xr:uid="{00000000-0004-0000-0300-000047000000}"/>
    <hyperlink ref="B75" r:id="rId73" display="http://www.tuttitalia.it/campania/23-sassinoro/" xr:uid="{00000000-0004-0000-0300-000048000000}"/>
    <hyperlink ref="B76" r:id="rId74" display="http://www.tuttitalia.it/campania/42-solopaca/" xr:uid="{00000000-0004-0000-0300-000049000000}"/>
    <hyperlink ref="B77" r:id="rId75" display="http://www.tuttitalia.it/campania/31-telese-terme/" xr:uid="{00000000-0004-0000-0300-00004A000000}"/>
    <hyperlink ref="B78" r:id="rId76" display="http://www.tuttitalia.it/campania/81-tocco-caudio/" xr:uid="{00000000-0004-0000-0300-00004B000000}"/>
    <hyperlink ref="B79" r:id="rId77" display="http://www.tuttitalia.it/campania/35-torrecuso/" xr:uid="{00000000-0004-0000-0300-00004C000000}"/>
    <hyperlink ref="B80" r:id="rId78" display="http://www.tuttitalia.it/campania/63-vitulano/" xr:uid="{00000000-0004-0000-0300-00004D000000}"/>
  </hyperlinks>
  <pageMargins left="0.7" right="0.7" top="0.75" bottom="0.75" header="0.3" footer="0.3"/>
  <pageSetup paperSize="9" orientation="portrait" r:id="rId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8"/>
  <sheetViews>
    <sheetView zoomScaleNormal="100" workbookViewId="0">
      <selection activeCell="B38" sqref="B38"/>
    </sheetView>
  </sheetViews>
  <sheetFormatPr defaultRowHeight="15"/>
  <cols>
    <col min="1" max="1" width="34.42578125" customWidth="1"/>
    <col min="2" max="2" width="31.42578125" customWidth="1"/>
  </cols>
  <sheetData>
    <row r="1" spans="1:2">
      <c r="A1" s="42" t="s">
        <v>216</v>
      </c>
      <c r="B1" s="42" t="s">
        <v>217</v>
      </c>
    </row>
    <row r="2" spans="1:2">
      <c r="A2" s="86" t="s">
        <v>244</v>
      </c>
      <c r="B2" s="87">
        <v>0</v>
      </c>
    </row>
    <row r="3" spans="1:2">
      <c r="A3" s="67" t="s">
        <v>227</v>
      </c>
      <c r="B3" s="68">
        <v>0</v>
      </c>
    </row>
    <row r="4" spans="1:2">
      <c r="A4" s="43" t="s">
        <v>33</v>
      </c>
      <c r="B4" s="44">
        <v>0</v>
      </c>
    </row>
    <row r="5" spans="1:2">
      <c r="A5" s="43" t="s">
        <v>241</v>
      </c>
      <c r="B5" s="44">
        <v>0</v>
      </c>
    </row>
    <row r="6" spans="1:2">
      <c r="A6" s="43" t="s">
        <v>7</v>
      </c>
      <c r="B6" s="44">
        <v>0</v>
      </c>
    </row>
    <row r="7" spans="1:2">
      <c r="A7" s="43" t="s">
        <v>25</v>
      </c>
      <c r="B7" s="44">
        <v>0</v>
      </c>
    </row>
    <row r="8" spans="1:2">
      <c r="A8" s="43" t="s">
        <v>24</v>
      </c>
      <c r="B8" s="44">
        <v>0</v>
      </c>
    </row>
    <row r="9" spans="1:2">
      <c r="A9" s="43" t="s">
        <v>242</v>
      </c>
      <c r="B9" s="44">
        <v>0</v>
      </c>
    </row>
    <row r="10" spans="1:2">
      <c r="A10" s="43" t="s">
        <v>27</v>
      </c>
      <c r="B10" s="44">
        <v>4</v>
      </c>
    </row>
    <row r="11" spans="1:2">
      <c r="A11" s="90" t="s">
        <v>246</v>
      </c>
      <c r="B11" s="91">
        <v>6</v>
      </c>
    </row>
    <row r="12" spans="1:2">
      <c r="A12" s="43" t="s">
        <v>26</v>
      </c>
      <c r="B12" s="44">
        <v>7</v>
      </c>
    </row>
    <row r="13" spans="1:2">
      <c r="A13" s="43" t="s">
        <v>16</v>
      </c>
      <c r="B13" s="44">
        <v>9</v>
      </c>
    </row>
    <row r="14" spans="1:2">
      <c r="A14" s="43" t="s">
        <v>23</v>
      </c>
      <c r="B14" s="44">
        <v>12</v>
      </c>
    </row>
    <row r="15" spans="1:2">
      <c r="A15" s="43" t="s">
        <v>19</v>
      </c>
      <c r="B15" s="44">
        <v>13</v>
      </c>
    </row>
    <row r="16" spans="1:2">
      <c r="A16" s="43" t="s">
        <v>1</v>
      </c>
      <c r="B16" s="44">
        <v>16</v>
      </c>
    </row>
    <row r="17" spans="1:2">
      <c r="A17" s="43" t="s">
        <v>3</v>
      </c>
      <c r="B17" s="44">
        <v>21</v>
      </c>
    </row>
    <row r="18" spans="1:2">
      <c r="A18" s="90" t="s">
        <v>247</v>
      </c>
      <c r="B18" s="91">
        <v>23</v>
      </c>
    </row>
    <row r="19" spans="1:2">
      <c r="A19" s="43" t="s">
        <v>15</v>
      </c>
      <c r="B19" s="44">
        <v>24</v>
      </c>
    </row>
    <row r="20" spans="1:2">
      <c r="A20" s="43" t="s">
        <v>14</v>
      </c>
      <c r="B20" s="44">
        <v>26</v>
      </c>
    </row>
    <row r="21" spans="1:2">
      <c r="A21" s="43" t="s">
        <v>12</v>
      </c>
      <c r="B21" s="44">
        <v>28</v>
      </c>
    </row>
    <row r="22" spans="1:2">
      <c r="A22" s="43" t="s">
        <v>9</v>
      </c>
      <c r="B22" s="44">
        <v>29</v>
      </c>
    </row>
    <row r="23" spans="1:2">
      <c r="A23" s="43" t="s">
        <v>4</v>
      </c>
      <c r="B23" s="44">
        <v>29</v>
      </c>
    </row>
    <row r="24" spans="1:2">
      <c r="A24" s="43" t="s">
        <v>8</v>
      </c>
      <c r="B24" s="44">
        <v>32</v>
      </c>
    </row>
    <row r="25" spans="1:2">
      <c r="A25" s="43" t="s">
        <v>20</v>
      </c>
      <c r="B25" s="44">
        <v>32</v>
      </c>
    </row>
    <row r="26" spans="1:2">
      <c r="A26" s="43" t="s">
        <v>32</v>
      </c>
      <c r="B26" s="44">
        <v>38</v>
      </c>
    </row>
    <row r="27" spans="1:2">
      <c r="A27" s="43" t="s">
        <v>10</v>
      </c>
      <c r="B27" s="44">
        <v>38</v>
      </c>
    </row>
    <row r="28" spans="1:2">
      <c r="A28" s="43" t="s">
        <v>5</v>
      </c>
      <c r="B28" s="44">
        <v>44</v>
      </c>
    </row>
    <row r="29" spans="1:2">
      <c r="A29" s="43" t="s">
        <v>2</v>
      </c>
      <c r="B29" s="44">
        <v>49</v>
      </c>
    </row>
    <row r="30" spans="1:2">
      <c r="A30" s="43" t="s">
        <v>13</v>
      </c>
      <c r="B30" s="44">
        <v>50</v>
      </c>
    </row>
    <row r="31" spans="1:2">
      <c r="A31" s="43" t="s">
        <v>21</v>
      </c>
      <c r="B31" s="44">
        <f>38+18</f>
        <v>56</v>
      </c>
    </row>
    <row r="32" spans="1:2">
      <c r="A32" s="43" t="s">
        <v>11</v>
      </c>
      <c r="B32" s="44">
        <v>62</v>
      </c>
    </row>
    <row r="33" spans="1:2">
      <c r="A33" s="43" t="s">
        <v>17</v>
      </c>
      <c r="B33" s="44">
        <v>67</v>
      </c>
    </row>
    <row r="34" spans="1:2">
      <c r="A34" s="43" t="s">
        <v>18</v>
      </c>
      <c r="B34" s="44">
        <v>72</v>
      </c>
    </row>
    <row r="35" spans="1:2">
      <c r="A35" s="43" t="s">
        <v>243</v>
      </c>
      <c r="B35" s="44">
        <v>76</v>
      </c>
    </row>
    <row r="36" spans="1:2">
      <c r="A36" s="43" t="s">
        <v>6</v>
      </c>
      <c r="B36" s="78">
        <v>82</v>
      </c>
    </row>
    <row r="37" spans="1:2">
      <c r="A37" s="43" t="s">
        <v>22</v>
      </c>
      <c r="B37" s="78">
        <v>106</v>
      </c>
    </row>
    <row r="38" spans="1:2" ht="18.75">
      <c r="A38" s="16"/>
      <c r="B38" s="76">
        <f>SUM(B2:B37)</f>
        <v>1051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38"/>
  <sheetViews>
    <sheetView zoomScaleNormal="100" workbookViewId="0">
      <selection activeCell="B19" sqref="B19"/>
    </sheetView>
  </sheetViews>
  <sheetFormatPr defaultRowHeight="15"/>
  <cols>
    <col min="1" max="1" width="36.85546875" customWidth="1"/>
    <col min="2" max="2" width="30.28515625" customWidth="1"/>
  </cols>
  <sheetData>
    <row r="1" spans="1:2">
      <c r="A1" s="45" t="s">
        <v>216</v>
      </c>
      <c r="B1" s="45" t="s">
        <v>217</v>
      </c>
    </row>
    <row r="2" spans="1:2" s="23" customFormat="1">
      <c r="A2" s="46" t="s">
        <v>247</v>
      </c>
      <c r="B2" s="47">
        <v>0</v>
      </c>
    </row>
    <row r="3" spans="1:2" s="23" customFormat="1">
      <c r="A3" s="46" t="s">
        <v>246</v>
      </c>
      <c r="B3" s="47">
        <v>0</v>
      </c>
    </row>
    <row r="4" spans="1:2">
      <c r="A4" s="86" t="s">
        <v>244</v>
      </c>
      <c r="B4" s="87">
        <v>0</v>
      </c>
    </row>
    <row r="5" spans="1:2">
      <c r="A5" s="69" t="s">
        <v>227</v>
      </c>
      <c r="B5" s="70">
        <v>0</v>
      </c>
    </row>
    <row r="6" spans="1:2">
      <c r="A6" s="46" t="s">
        <v>32</v>
      </c>
      <c r="B6" s="47">
        <v>0</v>
      </c>
    </row>
    <row r="7" spans="1:2">
      <c r="A7" s="46" t="s">
        <v>218</v>
      </c>
      <c r="B7" s="47">
        <v>0</v>
      </c>
    </row>
    <row r="8" spans="1:2">
      <c r="A8" s="43" t="s">
        <v>33</v>
      </c>
      <c r="B8" s="44">
        <v>0</v>
      </c>
    </row>
    <row r="9" spans="1:2">
      <c r="A9" s="43" t="s">
        <v>241</v>
      </c>
      <c r="B9" s="44">
        <v>0</v>
      </c>
    </row>
    <row r="10" spans="1:2">
      <c r="A10" s="48" t="s">
        <v>26</v>
      </c>
      <c r="B10" s="49">
        <v>0</v>
      </c>
    </row>
    <row r="11" spans="1:2">
      <c r="A11" s="48" t="s">
        <v>7</v>
      </c>
      <c r="B11" s="49">
        <v>0</v>
      </c>
    </row>
    <row r="12" spans="1:2">
      <c r="A12" s="48" t="s">
        <v>22</v>
      </c>
      <c r="B12" s="49">
        <v>0</v>
      </c>
    </row>
    <row r="13" spans="1:2">
      <c r="A13" s="48" t="s">
        <v>27</v>
      </c>
      <c r="B13" s="49">
        <v>0</v>
      </c>
    </row>
    <row r="14" spans="1:2">
      <c r="A14" s="48" t="s">
        <v>12</v>
      </c>
      <c r="B14" s="49">
        <v>0</v>
      </c>
    </row>
    <row r="15" spans="1:2">
      <c r="A15" s="48" t="s">
        <v>24</v>
      </c>
      <c r="B15" s="49">
        <v>0</v>
      </c>
    </row>
    <row r="16" spans="1:2">
      <c r="A16" s="48" t="s">
        <v>15</v>
      </c>
      <c r="B16" s="49">
        <v>0</v>
      </c>
    </row>
    <row r="17" spans="1:2">
      <c r="A17" s="48" t="s">
        <v>18</v>
      </c>
      <c r="B17" s="49">
        <v>0</v>
      </c>
    </row>
    <row r="18" spans="1:2">
      <c r="A18" s="48" t="s">
        <v>242</v>
      </c>
      <c r="B18" s="49">
        <v>0</v>
      </c>
    </row>
    <row r="19" spans="1:2">
      <c r="A19" s="48" t="s">
        <v>23</v>
      </c>
      <c r="B19" s="49">
        <v>6</v>
      </c>
    </row>
    <row r="20" spans="1:2">
      <c r="A20" s="48" t="s">
        <v>3</v>
      </c>
      <c r="B20" s="49">
        <v>7</v>
      </c>
    </row>
    <row r="21" spans="1:2">
      <c r="A21" s="48" t="s">
        <v>8</v>
      </c>
      <c r="B21" s="49">
        <v>9</v>
      </c>
    </row>
    <row r="22" spans="1:2">
      <c r="A22" s="48" t="s">
        <v>19</v>
      </c>
      <c r="B22" s="49">
        <v>9</v>
      </c>
    </row>
    <row r="23" spans="1:2">
      <c r="A23" s="48" t="s">
        <v>4</v>
      </c>
      <c r="B23" s="49">
        <v>10</v>
      </c>
    </row>
    <row r="24" spans="1:2">
      <c r="A24" s="48" t="s">
        <v>243</v>
      </c>
      <c r="B24" s="49">
        <f>12</f>
        <v>12</v>
      </c>
    </row>
    <row r="25" spans="1:2">
      <c r="A25" s="48" t="s">
        <v>20</v>
      </c>
      <c r="B25" s="49">
        <v>12</v>
      </c>
    </row>
    <row r="26" spans="1:2">
      <c r="A26" s="48" t="s">
        <v>11</v>
      </c>
      <c r="B26" s="49">
        <v>12</v>
      </c>
    </row>
    <row r="27" spans="1:2">
      <c r="A27" s="48" t="s">
        <v>13</v>
      </c>
      <c r="B27" s="49">
        <v>15</v>
      </c>
    </row>
    <row r="28" spans="1:2">
      <c r="A28" s="48" t="s">
        <v>6</v>
      </c>
      <c r="B28" s="49">
        <v>16</v>
      </c>
    </row>
    <row r="29" spans="1:2">
      <c r="A29" s="48" t="s">
        <v>14</v>
      </c>
      <c r="B29" s="49">
        <v>16</v>
      </c>
    </row>
    <row r="30" spans="1:2">
      <c r="A30" s="48" t="s">
        <v>16</v>
      </c>
      <c r="B30" s="49">
        <v>16</v>
      </c>
    </row>
    <row r="31" spans="1:2">
      <c r="A31" s="48" t="s">
        <v>5</v>
      </c>
      <c r="B31" s="49">
        <v>20</v>
      </c>
    </row>
    <row r="32" spans="1:2">
      <c r="A32" s="48" t="s">
        <v>25</v>
      </c>
      <c r="B32" s="49">
        <v>21</v>
      </c>
    </row>
    <row r="33" spans="1:2">
      <c r="A33" s="48" t="s">
        <v>9</v>
      </c>
      <c r="B33" s="49">
        <v>22</v>
      </c>
    </row>
    <row r="34" spans="1:2">
      <c r="A34" s="48" t="s">
        <v>17</v>
      </c>
      <c r="B34" s="49">
        <v>23</v>
      </c>
    </row>
    <row r="35" spans="1:2">
      <c r="A35" s="48" t="s">
        <v>2</v>
      </c>
      <c r="B35" s="49">
        <v>32</v>
      </c>
    </row>
    <row r="36" spans="1:2">
      <c r="A36" s="48" t="s">
        <v>10</v>
      </c>
      <c r="B36" s="77">
        <v>34</v>
      </c>
    </row>
    <row r="37" spans="1:2">
      <c r="A37" s="48" t="s">
        <v>21</v>
      </c>
      <c r="B37" s="77">
        <v>47</v>
      </c>
    </row>
    <row r="38" spans="1:2" ht="18.75">
      <c r="A38" s="16"/>
      <c r="B38" s="76">
        <f>SUM(B2:B37)</f>
        <v>339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8"/>
  <sheetViews>
    <sheetView zoomScaleNormal="100" workbookViewId="0">
      <selection activeCell="S26" sqref="S26"/>
    </sheetView>
  </sheetViews>
  <sheetFormatPr defaultRowHeight="15"/>
  <cols>
    <col min="1" max="1" width="40" customWidth="1"/>
    <col min="2" max="2" width="32.5703125" customWidth="1"/>
  </cols>
  <sheetData>
    <row r="1" spans="1:2">
      <c r="A1" s="50" t="s">
        <v>216</v>
      </c>
      <c r="B1" s="50" t="s">
        <v>217</v>
      </c>
    </row>
    <row r="2" spans="1:2">
      <c r="A2" s="51" t="s">
        <v>246</v>
      </c>
      <c r="B2" s="52">
        <v>0</v>
      </c>
    </row>
    <row r="3" spans="1:2">
      <c r="A3" s="71" t="s">
        <v>227</v>
      </c>
      <c r="B3" s="72">
        <v>0</v>
      </c>
    </row>
    <row r="4" spans="1:2">
      <c r="A4" s="53" t="s">
        <v>7</v>
      </c>
      <c r="B4" s="54">
        <v>0</v>
      </c>
    </row>
    <row r="5" spans="1:2">
      <c r="A5" s="53" t="s">
        <v>27</v>
      </c>
      <c r="B5" s="54">
        <v>0</v>
      </c>
    </row>
    <row r="6" spans="1:2">
      <c r="A6" s="53" t="s">
        <v>24</v>
      </c>
      <c r="B6" s="54">
        <v>0</v>
      </c>
    </row>
    <row r="7" spans="1:2">
      <c r="A7" s="53" t="s">
        <v>242</v>
      </c>
      <c r="B7" s="54">
        <v>0</v>
      </c>
    </row>
    <row r="8" spans="1:2">
      <c r="A8" s="53" t="s">
        <v>18</v>
      </c>
      <c r="B8" s="54">
        <v>0</v>
      </c>
    </row>
    <row r="9" spans="1:2">
      <c r="A9" s="51" t="s">
        <v>32</v>
      </c>
      <c r="B9" s="52">
        <v>6</v>
      </c>
    </row>
    <row r="10" spans="1:2">
      <c r="A10" s="53" t="s">
        <v>33</v>
      </c>
      <c r="B10" s="54">
        <v>6</v>
      </c>
    </row>
    <row r="11" spans="1:2">
      <c r="A11" s="53" t="s">
        <v>241</v>
      </c>
      <c r="B11" s="54">
        <v>6</v>
      </c>
    </row>
    <row r="12" spans="1:2">
      <c r="A12" s="53" t="s">
        <v>25</v>
      </c>
      <c r="B12" s="54">
        <v>6</v>
      </c>
    </row>
    <row r="13" spans="1:2">
      <c r="A13" s="51" t="s">
        <v>247</v>
      </c>
      <c r="B13" s="52">
        <v>12</v>
      </c>
    </row>
    <row r="14" spans="1:2">
      <c r="A14" s="53" t="s">
        <v>23</v>
      </c>
      <c r="B14" s="54">
        <v>12</v>
      </c>
    </row>
    <row r="15" spans="1:2">
      <c r="A15" s="53" t="s">
        <v>19</v>
      </c>
      <c r="B15" s="54">
        <v>15</v>
      </c>
    </row>
    <row r="16" spans="1:2">
      <c r="A16" s="53" t="s">
        <v>20</v>
      </c>
      <c r="B16" s="54">
        <v>16</v>
      </c>
    </row>
    <row r="17" spans="1:2">
      <c r="A17" s="53" t="s">
        <v>3</v>
      </c>
      <c r="B17" s="54">
        <v>16.5</v>
      </c>
    </row>
    <row r="18" spans="1:2">
      <c r="A18" s="53" t="s">
        <v>4</v>
      </c>
      <c r="B18" s="54">
        <v>20</v>
      </c>
    </row>
    <row r="19" spans="1:2">
      <c r="A19" s="53" t="s">
        <v>16</v>
      </c>
      <c r="B19" s="54">
        <v>20</v>
      </c>
    </row>
    <row r="20" spans="1:2">
      <c r="A20" s="53" t="s">
        <v>26</v>
      </c>
      <c r="B20" s="54">
        <v>23</v>
      </c>
    </row>
    <row r="21" spans="1:2">
      <c r="A21" s="53" t="s">
        <v>8</v>
      </c>
      <c r="B21" s="54">
        <v>24</v>
      </c>
    </row>
    <row r="22" spans="1:2">
      <c r="A22" s="53" t="s">
        <v>5</v>
      </c>
      <c r="B22" s="54">
        <v>26</v>
      </c>
    </row>
    <row r="23" spans="1:2">
      <c r="A23" s="53" t="s">
        <v>12</v>
      </c>
      <c r="B23" s="54">
        <v>30</v>
      </c>
    </row>
    <row r="24" spans="1:2">
      <c r="A24" s="53" t="s">
        <v>17</v>
      </c>
      <c r="B24" s="54">
        <v>31</v>
      </c>
    </row>
    <row r="25" spans="1:2">
      <c r="A25" s="53" t="s">
        <v>13</v>
      </c>
      <c r="B25" s="54">
        <v>36</v>
      </c>
    </row>
    <row r="26" spans="1:2">
      <c r="A26" s="53" t="s">
        <v>21</v>
      </c>
      <c r="B26" s="54">
        <v>37</v>
      </c>
    </row>
    <row r="27" spans="1:2">
      <c r="A27" s="86" t="s">
        <v>244</v>
      </c>
      <c r="B27" s="87">
        <v>38</v>
      </c>
    </row>
    <row r="28" spans="1:2">
      <c r="A28" s="53" t="s">
        <v>22</v>
      </c>
      <c r="B28" s="54">
        <v>38</v>
      </c>
    </row>
    <row r="29" spans="1:2">
      <c r="A29" s="53" t="s">
        <v>15</v>
      </c>
      <c r="B29" s="54">
        <v>38</v>
      </c>
    </row>
    <row r="30" spans="1:2">
      <c r="A30" s="53" t="s">
        <v>14</v>
      </c>
      <c r="B30" s="54">
        <v>40</v>
      </c>
    </row>
    <row r="31" spans="1:2">
      <c r="A31" s="53" t="s">
        <v>9</v>
      </c>
      <c r="B31" s="54">
        <v>41</v>
      </c>
    </row>
    <row r="32" spans="1:2">
      <c r="A32" s="53" t="s">
        <v>11</v>
      </c>
      <c r="B32" s="54">
        <v>47</v>
      </c>
    </row>
    <row r="33" spans="1:2">
      <c r="A33" s="53" t="s">
        <v>10</v>
      </c>
      <c r="B33" s="54">
        <v>48</v>
      </c>
    </row>
    <row r="34" spans="1:2">
      <c r="A34" s="53" t="s">
        <v>6</v>
      </c>
      <c r="B34" s="54">
        <f>51+8</f>
        <v>59</v>
      </c>
    </row>
    <row r="35" spans="1:2">
      <c r="A35" s="53" t="s">
        <v>2</v>
      </c>
      <c r="B35" s="75">
        <f>48+6+6</f>
        <v>60</v>
      </c>
    </row>
    <row r="36" spans="1:2">
      <c r="A36" s="53" t="s">
        <v>243</v>
      </c>
      <c r="B36" s="75">
        <v>108</v>
      </c>
    </row>
    <row r="37" spans="1:2">
      <c r="A37" s="53" t="s">
        <v>1</v>
      </c>
      <c r="B37" s="75">
        <v>190</v>
      </c>
    </row>
    <row r="38" spans="1:2" ht="18.75">
      <c r="A38" s="16"/>
      <c r="B38" s="76">
        <f>SUM(B2:B37)</f>
        <v>1049.5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38"/>
  <sheetViews>
    <sheetView topLeftCell="A16" zoomScaleNormal="100" workbookViewId="0">
      <selection activeCell="B18" sqref="B18"/>
    </sheetView>
  </sheetViews>
  <sheetFormatPr defaultRowHeight="15"/>
  <cols>
    <col min="1" max="1" width="35" customWidth="1"/>
    <col min="2" max="2" width="28.5703125" customWidth="1"/>
    <col min="5" max="5" width="11.42578125" customWidth="1"/>
  </cols>
  <sheetData>
    <row r="1" spans="1:2">
      <c r="A1" s="55" t="s">
        <v>216</v>
      </c>
      <c r="B1" s="55" t="s">
        <v>217</v>
      </c>
    </row>
    <row r="2" spans="1:2">
      <c r="A2" s="86" t="s">
        <v>244</v>
      </c>
      <c r="B2" s="87">
        <v>0</v>
      </c>
    </row>
    <row r="3" spans="1:2">
      <c r="A3" s="56" t="s">
        <v>32</v>
      </c>
      <c r="B3" s="57">
        <v>0</v>
      </c>
    </row>
    <row r="4" spans="1:2">
      <c r="A4" s="56" t="s">
        <v>1</v>
      </c>
      <c r="B4" s="57">
        <v>0</v>
      </c>
    </row>
    <row r="5" spans="1:2">
      <c r="A5" s="53" t="s">
        <v>33</v>
      </c>
      <c r="B5" s="58">
        <v>0</v>
      </c>
    </row>
    <row r="6" spans="1:2">
      <c r="A6" s="53" t="s">
        <v>241</v>
      </c>
      <c r="B6" s="58">
        <v>0</v>
      </c>
    </row>
    <row r="7" spans="1:2">
      <c r="A7" s="59" t="s">
        <v>7</v>
      </c>
      <c r="B7" s="58">
        <v>0</v>
      </c>
    </row>
    <row r="8" spans="1:2">
      <c r="A8" s="53" t="s">
        <v>22</v>
      </c>
      <c r="B8" s="58">
        <v>0</v>
      </c>
    </row>
    <row r="9" spans="1:2">
      <c r="A9" s="53" t="s">
        <v>27</v>
      </c>
      <c r="B9" s="58">
        <v>0</v>
      </c>
    </row>
    <row r="10" spans="1:2">
      <c r="A10" s="53" t="s">
        <v>25</v>
      </c>
      <c r="B10" s="58">
        <v>0</v>
      </c>
    </row>
    <row r="11" spans="1:2">
      <c r="A11" s="53" t="s">
        <v>24</v>
      </c>
      <c r="B11" s="58">
        <v>0</v>
      </c>
    </row>
    <row r="12" spans="1:2">
      <c r="A12" s="53" t="s">
        <v>20</v>
      </c>
      <c r="B12" s="58">
        <v>0</v>
      </c>
    </row>
    <row r="13" spans="1:2">
      <c r="A13" s="59" t="s">
        <v>15</v>
      </c>
      <c r="B13" s="58">
        <v>0</v>
      </c>
    </row>
    <row r="14" spans="1:2">
      <c r="A14" s="59" t="s">
        <v>242</v>
      </c>
      <c r="B14" s="58">
        <v>0</v>
      </c>
    </row>
    <row r="15" spans="1:2">
      <c r="A15" s="59" t="s">
        <v>247</v>
      </c>
      <c r="B15" s="58">
        <f>6-6</f>
        <v>0</v>
      </c>
    </row>
    <row r="16" spans="1:2">
      <c r="A16" s="59" t="s">
        <v>11</v>
      </c>
      <c r="B16" s="58">
        <v>0</v>
      </c>
    </row>
    <row r="17" spans="1:2">
      <c r="A17" s="56" t="s">
        <v>23</v>
      </c>
      <c r="B17" s="57">
        <v>6</v>
      </c>
    </row>
    <row r="18" spans="1:2">
      <c r="A18" s="59" t="s">
        <v>16</v>
      </c>
      <c r="B18" s="58">
        <v>6</v>
      </c>
    </row>
    <row r="19" spans="1:2">
      <c r="A19" s="59" t="s">
        <v>8</v>
      </c>
      <c r="B19" s="58">
        <v>11</v>
      </c>
    </row>
    <row r="20" spans="1:2">
      <c r="A20" s="59" t="s">
        <v>12</v>
      </c>
      <c r="B20" s="58">
        <f>14-3</f>
        <v>11</v>
      </c>
    </row>
    <row r="21" spans="1:2">
      <c r="A21" s="59" t="s">
        <v>14</v>
      </c>
      <c r="B21" s="58">
        <v>12</v>
      </c>
    </row>
    <row r="22" spans="1:2">
      <c r="A22" s="59" t="s">
        <v>246</v>
      </c>
      <c r="B22" s="58">
        <v>12</v>
      </c>
    </row>
    <row r="23" spans="1:2">
      <c r="A23" s="53" t="s">
        <v>3</v>
      </c>
      <c r="B23" s="58">
        <v>12</v>
      </c>
    </row>
    <row r="24" spans="1:2">
      <c r="A24" s="59" t="s">
        <v>18</v>
      </c>
      <c r="B24" s="58">
        <v>12</v>
      </c>
    </row>
    <row r="25" spans="1:2">
      <c r="A25" s="59" t="s">
        <v>19</v>
      </c>
      <c r="B25" s="58">
        <v>16</v>
      </c>
    </row>
    <row r="26" spans="1:2">
      <c r="A26" s="59" t="s">
        <v>4</v>
      </c>
      <c r="B26" s="58">
        <v>16</v>
      </c>
    </row>
    <row r="27" spans="1:2">
      <c r="A27" s="53" t="s">
        <v>243</v>
      </c>
      <c r="B27" s="58">
        <v>19</v>
      </c>
    </row>
    <row r="28" spans="1:2">
      <c r="A28" s="59" t="s">
        <v>13</v>
      </c>
      <c r="B28" s="58">
        <v>21</v>
      </c>
    </row>
    <row r="29" spans="1:2">
      <c r="A29" s="59" t="s">
        <v>17</v>
      </c>
      <c r="B29" s="58">
        <v>24</v>
      </c>
    </row>
    <row r="30" spans="1:2">
      <c r="A30" s="59" t="s">
        <v>10</v>
      </c>
      <c r="B30" s="58">
        <v>28</v>
      </c>
    </row>
    <row r="31" spans="1:2">
      <c r="A31" s="59" t="s">
        <v>5</v>
      </c>
      <c r="B31" s="58">
        <v>33</v>
      </c>
    </row>
    <row r="32" spans="1:2">
      <c r="A32" s="59" t="s">
        <v>2</v>
      </c>
      <c r="B32" s="58">
        <v>35</v>
      </c>
    </row>
    <row r="33" spans="1:2">
      <c r="A33" s="59" t="s">
        <v>9</v>
      </c>
      <c r="B33" s="58">
        <v>39</v>
      </c>
    </row>
    <row r="34" spans="1:2">
      <c r="A34" s="59" t="s">
        <v>6</v>
      </c>
      <c r="B34" s="58">
        <v>40</v>
      </c>
    </row>
    <row r="35" spans="1:2">
      <c r="A35" s="59" t="s">
        <v>26</v>
      </c>
      <c r="B35" s="74">
        <v>46</v>
      </c>
    </row>
    <row r="36" spans="1:2">
      <c r="A36" s="59" t="s">
        <v>21</v>
      </c>
      <c r="B36" s="58">
        <v>50</v>
      </c>
    </row>
    <row r="37" spans="1:2">
      <c r="A37" s="59" t="s">
        <v>227</v>
      </c>
      <c r="B37" s="85">
        <v>76</v>
      </c>
    </row>
    <row r="38" spans="1:2" ht="18.75">
      <c r="A38" s="16"/>
      <c r="B38" s="41">
        <f>SUM(B2:B37)</f>
        <v>525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9"/>
  <sheetViews>
    <sheetView zoomScaleNormal="100" workbookViewId="0">
      <selection activeCell="B19" sqref="B19"/>
    </sheetView>
  </sheetViews>
  <sheetFormatPr defaultRowHeight="15"/>
  <cols>
    <col min="1" max="1" width="31.28515625" customWidth="1"/>
    <col min="2" max="2" width="30.85546875" customWidth="1"/>
    <col min="5" max="5" width="8.28515625" customWidth="1"/>
  </cols>
  <sheetData>
    <row r="1" spans="1:5">
      <c r="A1" s="60" t="s">
        <v>216</v>
      </c>
      <c r="B1" s="60" t="s">
        <v>217</v>
      </c>
      <c r="E1" s="24"/>
    </row>
    <row r="2" spans="1:5">
      <c r="A2" s="86" t="s">
        <v>244</v>
      </c>
      <c r="B2" s="87">
        <v>0</v>
      </c>
      <c r="E2" s="1"/>
    </row>
    <row r="3" spans="1:5">
      <c r="A3" s="73" t="s">
        <v>227</v>
      </c>
      <c r="B3" s="61">
        <v>0</v>
      </c>
      <c r="E3" s="1"/>
    </row>
    <row r="4" spans="1:5">
      <c r="A4" s="51" t="s">
        <v>32</v>
      </c>
      <c r="B4" s="61">
        <v>0</v>
      </c>
      <c r="E4" s="1"/>
    </row>
    <row r="5" spans="1:5">
      <c r="A5" s="62" t="s">
        <v>1</v>
      </c>
      <c r="B5" s="63">
        <v>0</v>
      </c>
      <c r="E5" s="1"/>
    </row>
    <row r="6" spans="1:5">
      <c r="A6" s="53" t="s">
        <v>33</v>
      </c>
      <c r="B6" s="63">
        <v>0</v>
      </c>
      <c r="E6" s="1"/>
    </row>
    <row r="7" spans="1:5">
      <c r="A7" s="53" t="s">
        <v>26</v>
      </c>
      <c r="B7" s="63">
        <v>0</v>
      </c>
      <c r="E7" s="1"/>
    </row>
    <row r="8" spans="1:5">
      <c r="A8" s="53" t="s">
        <v>22</v>
      </c>
      <c r="B8" s="63">
        <v>0</v>
      </c>
      <c r="E8" s="1"/>
    </row>
    <row r="9" spans="1:5">
      <c r="A9" s="53" t="s">
        <v>8</v>
      </c>
      <c r="B9" s="63">
        <v>0</v>
      </c>
      <c r="E9" s="22"/>
    </row>
    <row r="10" spans="1:5">
      <c r="A10" s="53" t="s">
        <v>25</v>
      </c>
      <c r="B10" s="63">
        <v>0</v>
      </c>
      <c r="E10" s="1"/>
    </row>
    <row r="11" spans="1:5">
      <c r="A11" s="53" t="s">
        <v>24</v>
      </c>
      <c r="B11" s="63">
        <v>0</v>
      </c>
      <c r="E11" s="1"/>
    </row>
    <row r="12" spans="1:5">
      <c r="A12" s="53" t="s">
        <v>27</v>
      </c>
      <c r="B12" s="63">
        <v>0</v>
      </c>
      <c r="E12" s="1"/>
    </row>
    <row r="13" spans="1:5">
      <c r="A13" s="62" t="s">
        <v>242</v>
      </c>
      <c r="B13" s="63">
        <v>0</v>
      </c>
      <c r="E13" s="1"/>
    </row>
    <row r="14" spans="1:5">
      <c r="A14" s="62" t="s">
        <v>7</v>
      </c>
      <c r="B14" s="63">
        <v>0</v>
      </c>
      <c r="E14" s="1"/>
    </row>
    <row r="15" spans="1:5">
      <c r="A15" s="53" t="s">
        <v>247</v>
      </c>
      <c r="B15" s="63">
        <f>6-6</f>
        <v>0</v>
      </c>
      <c r="E15" s="1"/>
    </row>
    <row r="16" spans="1:5">
      <c r="A16" s="92" t="s">
        <v>246</v>
      </c>
      <c r="B16" s="93">
        <v>6</v>
      </c>
      <c r="E16" s="1"/>
    </row>
    <row r="17" spans="1:5">
      <c r="A17" s="53" t="s">
        <v>3</v>
      </c>
      <c r="B17" s="63">
        <v>6</v>
      </c>
      <c r="E17" s="1"/>
    </row>
    <row r="18" spans="1:5">
      <c r="A18" s="62" t="s">
        <v>20</v>
      </c>
      <c r="B18" s="63">
        <v>6</v>
      </c>
      <c r="E18" s="1"/>
    </row>
    <row r="19" spans="1:5">
      <c r="A19" s="62" t="s">
        <v>17</v>
      </c>
      <c r="B19" s="63">
        <v>8</v>
      </c>
      <c r="E19" s="1"/>
    </row>
    <row r="20" spans="1:5">
      <c r="A20" s="62" t="s">
        <v>241</v>
      </c>
      <c r="B20" s="63">
        <v>10</v>
      </c>
      <c r="E20" s="1"/>
    </row>
    <row r="21" spans="1:5">
      <c r="A21" s="62" t="s">
        <v>12</v>
      </c>
      <c r="B21" s="63">
        <v>10</v>
      </c>
      <c r="E21" s="1"/>
    </row>
    <row r="22" spans="1:5">
      <c r="A22" s="62" t="s">
        <v>23</v>
      </c>
      <c r="B22" s="63">
        <v>12</v>
      </c>
      <c r="E22" s="1"/>
    </row>
    <row r="23" spans="1:5">
      <c r="A23" s="62" t="s">
        <v>6</v>
      </c>
      <c r="B23" s="63">
        <f>10+6</f>
        <v>16</v>
      </c>
      <c r="E23" s="1"/>
    </row>
    <row r="24" spans="1:5">
      <c r="A24" s="62" t="s">
        <v>19</v>
      </c>
      <c r="B24" s="63">
        <v>23</v>
      </c>
      <c r="E24" s="1"/>
    </row>
    <row r="25" spans="1:5">
      <c r="A25" s="62" t="s">
        <v>14</v>
      </c>
      <c r="B25" s="63">
        <v>24</v>
      </c>
      <c r="E25" s="1"/>
    </row>
    <row r="26" spans="1:5">
      <c r="A26" s="62" t="s">
        <v>9</v>
      </c>
      <c r="B26" s="63">
        <v>27</v>
      </c>
      <c r="E26" s="1"/>
    </row>
    <row r="27" spans="1:5">
      <c r="A27" s="62" t="s">
        <v>16</v>
      </c>
      <c r="B27" s="63">
        <v>31</v>
      </c>
      <c r="E27" s="1"/>
    </row>
    <row r="28" spans="1:5">
      <c r="A28" s="62" t="s">
        <v>11</v>
      </c>
      <c r="B28" s="63">
        <v>34</v>
      </c>
      <c r="E28" s="1"/>
    </row>
    <row r="29" spans="1:5">
      <c r="A29" s="62" t="s">
        <v>4</v>
      </c>
      <c r="B29" s="63">
        <v>36</v>
      </c>
      <c r="E29" s="1"/>
    </row>
    <row r="30" spans="1:5">
      <c r="A30" s="62" t="s">
        <v>21</v>
      </c>
      <c r="B30" s="63">
        <f>54-18</f>
        <v>36</v>
      </c>
    </row>
    <row r="31" spans="1:5">
      <c r="A31" s="62" t="s">
        <v>10</v>
      </c>
      <c r="B31" s="63">
        <v>38</v>
      </c>
    </row>
    <row r="32" spans="1:5">
      <c r="A32" s="62" t="s">
        <v>255</v>
      </c>
      <c r="B32" s="63">
        <v>38</v>
      </c>
    </row>
    <row r="33" spans="1:2">
      <c r="A33" s="62" t="s">
        <v>15</v>
      </c>
      <c r="B33" s="63">
        <v>38</v>
      </c>
    </row>
    <row r="34" spans="1:2">
      <c r="A34" s="62" t="s">
        <v>18</v>
      </c>
      <c r="B34" s="63">
        <v>40</v>
      </c>
    </row>
    <row r="35" spans="1:2">
      <c r="A35" s="62" t="s">
        <v>13</v>
      </c>
      <c r="B35" s="63">
        <v>41</v>
      </c>
    </row>
    <row r="36" spans="1:2">
      <c r="A36" s="53" t="s">
        <v>5</v>
      </c>
      <c r="B36" s="79">
        <v>44</v>
      </c>
    </row>
    <row r="37" spans="1:2">
      <c r="A37" s="62" t="s">
        <v>243</v>
      </c>
      <c r="B37" s="79">
        <v>51</v>
      </c>
    </row>
    <row r="38" spans="1:2">
      <c r="A38" s="62" t="s">
        <v>2</v>
      </c>
      <c r="B38" s="79">
        <v>51</v>
      </c>
    </row>
    <row r="39" spans="1:2" ht="18.75">
      <c r="A39" s="16"/>
      <c r="B39" s="76">
        <f>SUM(B2:B38)</f>
        <v>626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totali 2000-2019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Maurizio Iazeolla</cp:lastModifiedBy>
  <cp:lastPrinted>2020-04-12T13:06:23Z</cp:lastPrinted>
  <dcterms:created xsi:type="dcterms:W3CDTF">2017-09-24T20:10:38Z</dcterms:created>
  <dcterms:modified xsi:type="dcterms:W3CDTF">2020-12-27T14:53:30Z</dcterms:modified>
</cp:coreProperties>
</file>